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9012" firstSheet="1" activeTab="7"/>
  </bookViews>
  <sheets>
    <sheet name="BALANZA" sheetId="1" r:id="rId1"/>
    <sheet name="CONTPAQ" sheetId="2" r:id="rId2"/>
    <sheet name="PRESUP" sheetId="3" r:id="rId3"/>
    <sheet name="F1_ESF" sheetId="4" r:id="rId4"/>
    <sheet name="F2_IADPOP" sheetId="5" r:id="rId5"/>
    <sheet name="F4_BP" sheetId="6" r:id="rId6"/>
    <sheet name="F5_EAID" sheetId="7" r:id="rId7"/>
    <sheet name="F6a_EAEPED_COG" sheetId="8" r:id="rId8"/>
    <sheet name="F6b_EAEPED_CA" sheetId="9" r:id="rId9"/>
    <sheet name="F6c_EAEPED_CF" sheetId="10" r:id="rId10"/>
    <sheet name="F6d_EAEPED_CSP" sheetId="11" r:id="rId11"/>
    <sheet name="F7c_Resultado de Ingresos" sheetId="12" r:id="rId12"/>
    <sheet name="F7d_Resultado de Egresos" sheetId="13" r:id="rId13"/>
  </sheets>
  <definedNames>
    <definedName name="_xlnm.Print_Area" localSheetId="5">'F4_BP'!$B$2:$E$93</definedName>
    <definedName name="_xlnm.Print_Area" localSheetId="6">'F5_EAID'!$B$2:$H$84</definedName>
    <definedName name="_xlnm.Print_Titles" localSheetId="3">'F1_ESF'!$2:$5</definedName>
    <definedName name="_xlnm.Print_Titles" localSheetId="6">'F5_EAID'!$2:$8</definedName>
    <definedName name="_xlnm.Print_Titles" localSheetId="7">'F6a_EAEPED_COG'!$2:$9</definedName>
    <definedName name="_xlnm.Print_Titles" localSheetId="9">'F6c_EAEPED_CF'!$2:$9</definedName>
  </definedNames>
  <calcPr fullCalcOnLoad="1"/>
</workbook>
</file>

<file path=xl/comments2.xml><?xml version="1.0" encoding="utf-8"?>
<comments xmlns="http://schemas.openxmlformats.org/spreadsheetml/2006/main">
  <authors>
    <author>Usuario de Windows</author>
  </authors>
  <commentList>
    <comment ref="H12" authorId="0">
      <text>
        <r>
          <rPr>
            <sz val="9"/>
            <rFont val="Tahoma"/>
            <family val="2"/>
          </rPr>
          <t>SE SUMAN LOS $1,000 DE LA DIF NO IDENTIFICADA</t>
        </r>
      </text>
    </comment>
    <comment ref="K16" authorId="0">
      <text>
        <r>
          <rPr>
            <sz val="9"/>
            <rFont val="Tahoma"/>
            <family val="2"/>
          </rPr>
          <t>Se descuentan los $1,000 de dif no identificada</t>
        </r>
      </text>
    </comment>
  </commentList>
</comments>
</file>

<file path=xl/comments5.xml><?xml version="1.0" encoding="utf-8"?>
<comments xmlns="http://schemas.openxmlformats.org/spreadsheetml/2006/main">
  <authors>
    <author>Usuario de Windows</author>
  </authors>
  <commentList>
    <comment ref="C17" authorId="0">
      <text>
        <r>
          <rPr>
            <sz val="9"/>
            <rFont val="Tahoma"/>
            <family val="2"/>
          </rPr>
          <t xml:space="preserve">
cambiar al 31 12 2019 y no volver a cambiar hasta 2021</t>
        </r>
      </text>
    </comment>
  </commentList>
</comments>
</file>

<file path=xl/comments6.xml><?xml version="1.0" encoding="utf-8"?>
<comments xmlns="http://schemas.openxmlformats.org/spreadsheetml/2006/main">
  <authors>
    <author>Usuario de Windows</author>
  </authors>
  <commentList>
    <comment ref="E11" authorId="0">
      <text>
        <r>
          <rPr>
            <sz val="9"/>
            <rFont val="Tahoma"/>
            <family val="2"/>
          </rPr>
          <t>La diferencia entre el devengado y recaudado son las cuentas x pag que no se han depositado</t>
        </r>
      </text>
    </comment>
  </commentList>
</comments>
</file>

<file path=xl/comments7.xml><?xml version="1.0" encoding="utf-8"?>
<comments xmlns="http://schemas.openxmlformats.org/spreadsheetml/2006/main">
  <authors>
    <author>Usuario de Windows</author>
  </authors>
  <commentList>
    <comment ref="D16" authorId="0">
      <text>
        <r>
          <rPr>
            <b/>
            <sz val="9"/>
            <rFont val="Tahoma"/>
            <family val="2"/>
          </rPr>
          <t>Este importe es la diferencia entre El estimado y el Devengado de Enero al mes que se presenta</t>
        </r>
      </text>
    </comment>
    <comment ref="D35" authorId="0">
      <text>
        <r>
          <rPr>
            <b/>
            <sz val="9"/>
            <rFont val="Tahoma"/>
            <family val="2"/>
          </rPr>
          <t>Este importe es la diferencia entre El estimado y el Devengado de Enero al mes que se presenta</t>
        </r>
      </text>
    </comment>
  </commentList>
</comments>
</file>

<file path=xl/sharedStrings.xml><?xml version="1.0" encoding="utf-8"?>
<sst xmlns="http://schemas.openxmlformats.org/spreadsheetml/2006/main" count="1487" uniqueCount="650">
  <si>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</si>
  <si>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</si>
  <si>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</si>
  <si>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</si>
  <si>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</si>
  <si>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</si>
  <si>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</si>
  <si>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</si>
  <si>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</si>
  <si>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</si>
  <si>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</si>
  <si>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</si>
  <si>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</si>
  <si>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</si>
  <si>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</si>
  <si>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</si>
  <si>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</si>
  <si>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</si>
  <si>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</si>
  <si>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</si>
  <si>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</si>
  <si>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</si>
  <si>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</si>
  <si>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</si>
  <si>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</si>
  <si>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</si>
  <si>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</si>
  <si>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</si>
  <si>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</si>
  <si>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</si>
  <si>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</si>
  <si>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</si>
  <si>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</si>
  <si>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</si>
  <si>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</si>
  <si>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</si>
  <si>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</si>
  <si>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</si>
  <si>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</si>
  <si>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</si>
  <si>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</si>
  <si>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</si>
  <si>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</si>
  <si>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</si>
  <si>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</si>
  <si>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</si>
  <si>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</si>
  <si>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</si>
  <si>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</si>
  <si>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</si>
  <si>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</si>
  <si>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</si>
  <si>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</si>
  <si>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</si>
  <si>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</si>
  <si>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</si>
  <si>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</si>
  <si>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</si>
  <si>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</si>
  <si>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</si>
  <si>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</si>
  <si>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</si>
  <si>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</si>
  <si>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</si>
  <si>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</si>
  <si>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</si>
  <si>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</si>
  <si>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</si>
  <si>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</si>
  <si>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</si>
  <si>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</si>
  <si>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</si>
  <si>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</si>
  <si>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</si>
  <si>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</si>
  <si>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</si>
  <si>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</si>
  <si>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</si>
  <si>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</si>
  <si>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</si>
  <si>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</si>
  <si>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</si>
  <si>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</si>
  <si>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</si>
  <si>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</si>
  <si>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</si>
  <si>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</si>
  <si>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</si>
  <si>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</si>
  <si>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</si>
  <si>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</si>
  <si>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</si>
  <si>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</si>
  <si>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</si>
  <si>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</si>
  <si>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</si>
  <si>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</si>
  <si>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</si>
  <si>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</si>
  <si>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</si>
  <si>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</si>
  <si>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</si>
  <si>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</si>
  <si>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</si>
  <si>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</si>
  <si>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</si>
  <si>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</si>
  <si>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</si>
  <si>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</si>
  <si>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</si>
  <si>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</si>
  <si>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</si>
  <si>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</si>
  <si>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</si>
  <si>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</si>
  <si>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</si>
  <si>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</si>
  <si>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</si>
  <si>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</si>
  <si>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</si>
  <si>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2020 (d)</t>
  </si>
  <si>
    <t>31 de diciembre de 2019 (e)</t>
  </si>
  <si>
    <t>ING. GIOVANNA TRACONIS ALCOCER</t>
  </si>
  <si>
    <t>ADMINISTRADORA</t>
  </si>
  <si>
    <t>LIC. DAFNE CELINA LOPEZ OSORIO</t>
  </si>
  <si>
    <t>DIRECTORA GENERAL</t>
  </si>
  <si>
    <t>CONTPAQ i</t>
  </si>
  <si>
    <t>CASA DE LAS ARTESANIAS DEL ESTADO DE YUCATAN</t>
  </si>
  <si>
    <t>Hoja:      1</t>
  </si>
  <si>
    <t>Posición Financiera, Balance General al 31/Dic/2020</t>
  </si>
  <si>
    <t>Fecha: 08/Dic/2020</t>
  </si>
  <si>
    <t>Posición Financiera, Balance General al 30/Nov/2019</t>
  </si>
  <si>
    <t>A C T I V O</t>
  </si>
  <si>
    <t xml:space="preserve"> </t>
  </si>
  <si>
    <t xml:space="preserve">  </t>
  </si>
  <si>
    <t>P A S I V O</t>
  </si>
  <si>
    <t xml:space="preserve">   ACTIVO</t>
  </si>
  <si>
    <t xml:space="preserve">   PASIVO</t>
  </si>
  <si>
    <t xml:space="preserve">   ACTIVO CIRCULANTE</t>
  </si>
  <si>
    <t xml:space="preserve">   PASIVO CIRCULANTE</t>
  </si>
  <si>
    <t>EFECTIVO</t>
  </si>
  <si>
    <t>PROVEEDORES POR PAGAR A CORTO PLAZO</t>
  </si>
  <si>
    <t>BANCOS Y TESORERIA</t>
  </si>
  <si>
    <t>IVA TRASLADADO</t>
  </si>
  <si>
    <t>CUENTAS POR COBRAR A C.P.</t>
  </si>
  <si>
    <t>TRANSFERENCIAS OTORGADAS POR PAGAR A CORTO PLAZO</t>
  </si>
  <si>
    <t>DEUDORES DIVERSOS POR COBRAR A C.P.</t>
  </si>
  <si>
    <t>RETENCIONES Y CONTRIBUCIONES X PAG A CORTO PLAZO</t>
  </si>
  <si>
    <t>ANTICIPO A PROVEED. X ADQ. DE BIENES Y SERV. C.P.</t>
  </si>
  <si>
    <t>OTRAS CUENTAS POR PAGAR A CORTO PLAZO</t>
  </si>
  <si>
    <t>OTROS DERECHOS A RECIBIR BIENES O SERVICIOS A C.P.</t>
  </si>
  <si>
    <t>INGRESOS COBRADOS POR ADELANTADOS A CORTO PLAZO</t>
  </si>
  <si>
    <t>INV. DE MERCANCIA PARA VENTA</t>
  </si>
  <si>
    <t>OTROS PASIVOS DIFERIDOS A CORTO PLAZO</t>
  </si>
  <si>
    <t>INV. DE MERCANCIAS P/PROCESO DE ELABORACION</t>
  </si>
  <si>
    <t>INV. MATERIA PRIMA, MATERIALES Y SUMIN. P/PRODUC</t>
  </si>
  <si>
    <t xml:space="preserve">   Total PASIVO CIRCULANTE</t>
  </si>
  <si>
    <t>EST. P/CTAS INCOB X DERECHO A RECIBIR EFEC O EQU</t>
  </si>
  <si>
    <t>ESTIMACION POR DETERIORO DE INVENTARIOS</t>
  </si>
  <si>
    <t xml:space="preserve">   PASIVO NO CIRCULANTE</t>
  </si>
  <si>
    <t>IVA ACREDITABLE</t>
  </si>
  <si>
    <t>PROVEEDORES POR PAGAR A LARGO PLAZO</t>
  </si>
  <si>
    <t xml:space="preserve">   Total ACTIVO CIRCULANTE</t>
  </si>
  <si>
    <t xml:space="preserve">   Total PASIVO NO CIRCULANTE</t>
  </si>
  <si>
    <t xml:space="preserve">   Total PASIVO</t>
  </si>
  <si>
    <t xml:space="preserve">   ACTIVO NO CIRCULANTE</t>
  </si>
  <si>
    <t>SUMA DEL PASIVO</t>
  </si>
  <si>
    <t>MOBILIARIO Y EQUIPO DE ADMINISTRACION</t>
  </si>
  <si>
    <t>C A P I T A L</t>
  </si>
  <si>
    <t>AUTOMOVILES Y EQUIPO TERRESTRE</t>
  </si>
  <si>
    <t>MAQUINARIA, OTROS EQUIPOS Y HERRAMIENTAS</t>
  </si>
  <si>
    <t xml:space="preserve">   HACIENDA PUBLICA/PATRIMONIO</t>
  </si>
  <si>
    <t>SOFTWARE</t>
  </si>
  <si>
    <t>OTROS ACTIVOS INTANGIBLES</t>
  </si>
  <si>
    <t xml:space="preserve">   HACIENDA PUBLICA/PATRIMONIO  CONTRIBUIDO</t>
  </si>
  <si>
    <t>DEPRECIACION ACUM. BIENES MUEBLES</t>
  </si>
  <si>
    <t>AMORTIZACION ACUM. BIENES INTANGIBLES</t>
  </si>
  <si>
    <t>APORTACIONES</t>
  </si>
  <si>
    <t>OTROS ACTIVOS DIFERIDOS</t>
  </si>
  <si>
    <t xml:space="preserve">   Total HACIENDA PUBLICA/PATRIMONIO  CONTRIBUIDO</t>
  </si>
  <si>
    <t xml:space="preserve">   Total ACTIVO NO CIRCULANTE</t>
  </si>
  <si>
    <t xml:space="preserve">   HACIENDA PUBLICA/PATRIMONIO GENERADO</t>
  </si>
  <si>
    <t>RESULTADOS DEL EJERCICIO (AHORRO/DESAHORRO)</t>
  </si>
  <si>
    <t>RESULTADOS DE EJERCICIOS ANTERIORES</t>
  </si>
  <si>
    <t>ACTUALIZACION DEL PATRIMONIO</t>
  </si>
  <si>
    <t xml:space="preserve">   Total HACIENDA PUBLICA/PATRIMONIO GENERADO</t>
  </si>
  <si>
    <t xml:space="preserve">   Total ACTIVO</t>
  </si>
  <si>
    <t xml:space="preserve">   Total HACIENDA PUBLICA/PATRIMONIO</t>
  </si>
  <si>
    <t>Utilidad o Pérdida del Ejercicio</t>
  </si>
  <si>
    <t>SUMA DEL CAPITAL</t>
  </si>
  <si>
    <t>SUMA DEL ACTIVO</t>
  </si>
  <si>
    <t>SUMA DEL PASIVO Y CAPITAL</t>
  </si>
  <si>
    <t>Estado de Resultados del  01/Dic/2020  al  31/Dic/2020</t>
  </si>
  <si>
    <t>Estado de Resultados del  01/Dic/2019  al  31/Dic/2019</t>
  </si>
  <si>
    <t>Periodo</t>
  </si>
  <si>
    <t>%</t>
  </si>
  <si>
    <t>Acumulado</t>
  </si>
  <si>
    <t xml:space="preserve">  I n g r e s o s</t>
  </si>
  <si>
    <t xml:space="preserve"> INGRESOS Y OTROS BENEFICIOS</t>
  </si>
  <si>
    <t xml:space="preserve">   INGRESOS DE GESTION</t>
  </si>
  <si>
    <t>INGRESOS POR VENTA DE MERCANCIAS</t>
  </si>
  <si>
    <t>Total INGRESOS DE GESTION</t>
  </si>
  <si>
    <t xml:space="preserve">   PARTIC. APORT. TRANSF. ASIG. SUBSID. Y OTRA AYUDA</t>
  </si>
  <si>
    <t>TRANSFERENCIAS Y ASIG. AL SECTOR PUBLICO</t>
  </si>
  <si>
    <t>Total PARTIC. APORT. TRANSF. ASIG. SUBSID. Y OTRA AYUDA</t>
  </si>
  <si>
    <t xml:space="preserve">   OTROS INGRESOS Y BENEFICIOS</t>
  </si>
  <si>
    <t>INTERESES. GANADOS DE VALORES</t>
  </si>
  <si>
    <t>DIF. POR TIPO DE CAMBIO A FAVOR DE EFEC. Y EQUIV.</t>
  </si>
  <si>
    <t>OTROS INGRESOS Y BENEFICIOS VARIOS</t>
  </si>
  <si>
    <t>Total OTROS INGRESOS Y BENEFICIOS</t>
  </si>
  <si>
    <t>Total INGRESOS Y OTROS BENEFICIOS</t>
  </si>
  <si>
    <t xml:space="preserve">  Total Ingresos</t>
  </si>
  <si>
    <t xml:space="preserve">  E g r e s o s</t>
  </si>
  <si>
    <t xml:space="preserve"> GASTOS Y OTRAS PERDIDAS</t>
  </si>
  <si>
    <t xml:space="preserve">   GASTOS DE FUNCIONAMIENTO</t>
  </si>
  <si>
    <t>SERVICIOS PERSONALES</t>
  </si>
  <si>
    <t>MATERIALES Y SUMINISTROS</t>
  </si>
  <si>
    <t>SERVICIOS GENERALES</t>
  </si>
  <si>
    <t>Total GASTOS DE FUNCIONAMIENTO</t>
  </si>
  <si>
    <t xml:space="preserve">   TRANSFERENCIAS, ASIGNACIONES, SUBSIDIOS Y OTRAS AY</t>
  </si>
  <si>
    <t>SUBSIDIOS Y SUBVENCIONES</t>
  </si>
  <si>
    <t>Total TRANSFERENCIAS</t>
  </si>
  <si>
    <t xml:space="preserve">   OTROS GASTOS Y PERDIDAS EXTRAORDINARIAS</t>
  </si>
  <si>
    <t>ESTIMACIONES</t>
  </si>
  <si>
    <t>Total OTROS GASTOS Y PERDIDAS EXTRAORDINARIAS</t>
  </si>
  <si>
    <t>Total GASTOS Y OTRAS PERDIDAS</t>
  </si>
  <si>
    <t xml:space="preserve">  Total Egresos</t>
  </si>
  <si>
    <t xml:space="preserve">  Utilidad (o Pérdida)</t>
  </si>
  <si>
    <t>SECRETARIA DE HACIENDA (CUENTAS X PAGAR)</t>
  </si>
  <si>
    <t>Fecha: 15/Ene/2021</t>
  </si>
  <si>
    <t>OTROS GASTOS</t>
  </si>
  <si>
    <t>Fecha: 14/Ene/2021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</si>
  <si>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</si>
  <si>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</si>
  <si>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</si>
  <si>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</si>
  <si>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</si>
  <si>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</si>
  <si>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</si>
  <si>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</si>
  <si>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</si>
  <si>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</si>
  <si>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</si>
  <si>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</si>
  <si>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</si>
  <si>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</si>
  <si>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</si>
  <si>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</si>
  <si>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</si>
  <si>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</si>
  <si>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</si>
  <si>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</si>
  <si>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</si>
  <si>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</si>
  <si>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</si>
  <si>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</si>
  <si>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</si>
  <si>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</si>
  <si>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</si>
  <si>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</si>
  <si>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</si>
  <si>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</si>
  <si>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</si>
  <si>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</si>
  <si>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</si>
  <si>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</si>
  <si>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</si>
  <si>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</si>
  <si>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</si>
  <si>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</si>
  <si>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</si>
  <si>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</si>
  <si>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</si>
  <si>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</si>
  <si>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</si>
  <si>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</si>
  <si>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</si>
  <si>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</si>
  <si>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</si>
  <si>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</si>
  <si>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</si>
  <si>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Del 1 de Enero al 31 de Diciembre de 2020 (b)</t>
  </si>
  <si>
    <t>Saldo al 31 de diciembre de 2019</t>
  </si>
  <si>
    <t>_____________________________________________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</si>
  <si>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</si>
  <si>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</si>
  <si>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</si>
  <si>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</si>
  <si>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</si>
  <si>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</si>
  <si>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</si>
  <si>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</si>
  <si>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</si>
  <si>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</si>
  <si>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</si>
  <si>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</si>
  <si>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</si>
  <si>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</si>
  <si>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</si>
  <si>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</si>
  <si>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</si>
  <si>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</si>
  <si>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</si>
  <si>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</si>
  <si>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</si>
  <si>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</si>
  <si>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</si>
  <si>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</si>
  <si>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</si>
  <si>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</si>
  <si>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</si>
  <si>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</si>
  <si>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</si>
  <si>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</si>
  <si>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</si>
  <si>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</si>
  <si>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</si>
  <si>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</si>
  <si>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</si>
  <si>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</si>
  <si>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</si>
  <si>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</si>
  <si>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</si>
  <si>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</si>
  <si>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</si>
  <si>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2"/>
        <color indexed="8"/>
        <rFont val="Arial"/>
        <family val="2"/>
      </rPr>
      <t>1</t>
    </r>
    <r>
      <rPr>
        <b/>
        <sz val="12"/>
        <color indexed="8"/>
        <rFont val="Arial"/>
        <family val="2"/>
      </rPr>
      <t xml:space="preserve"> (B = B1+B2)</t>
    </r>
  </si>
  <si>
    <t>CASA DE LAS ARTESANIAS DEL ESTADO DE YUCATAN (a)</t>
  </si>
  <si>
    <t>CC</t>
  </si>
  <si>
    <t>UBP</t>
  </si>
  <si>
    <t xml:space="preserve">Nombre UBP </t>
  </si>
  <si>
    <t xml:space="preserve">Partida </t>
  </si>
  <si>
    <t>Nombre Partida</t>
  </si>
  <si>
    <t>FF</t>
  </si>
  <si>
    <t>Nombre Fuente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</si>
  <si>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</si>
  <si>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</si>
  <si>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</si>
  <si>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</si>
  <si>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</si>
  <si>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</si>
  <si>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</si>
  <si>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</si>
  <si>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</si>
  <si>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</si>
  <si>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</si>
  <si>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</si>
  <si>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</si>
  <si>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12.20.1.</t>
  </si>
  <si>
    <t>12 SEFOET. 20. CASA DE LAS ARTESANIAS DEL ESTADO DE YUCATAN</t>
  </si>
  <si>
    <t>Direccion general de Casa de las Artesanias del Estado de Yucatan</t>
  </si>
  <si>
    <t>12.20.1.12.2.1</t>
  </si>
  <si>
    <t>TRANSFERENCIAS PARA SERVICIOS PERSONALES</t>
  </si>
  <si>
    <t>RECURSOS PROPIOS</t>
  </si>
  <si>
    <t>TRANSFERENCIAS PARA CONTRATACION DE SERVICIOS</t>
  </si>
  <si>
    <t>Ferias de Promocion Artesanal</t>
  </si>
  <si>
    <t>12.20.1.11.2.1</t>
  </si>
  <si>
    <t>TRANSFERENCIAS PARA ADQUISICION DE MATERIALES Y SUMINISTROS</t>
  </si>
  <si>
    <t>Desarrollo Artesanal en el Estado de Yucatan</t>
  </si>
  <si>
    <t>12.20.1.11.2.101</t>
  </si>
  <si>
    <t>SUBSIDIOS A LA PRODUCCION</t>
  </si>
  <si>
    <t>INGRESOS FISCALES RECURSOS PROPIOS</t>
  </si>
  <si>
    <t>PREMIOS, ESTIMULOS, RECOMPENSAS Y BECAS</t>
  </si>
  <si>
    <t>12.20.1.11.2.73</t>
  </si>
  <si>
    <t>RECURSOS PROPIOS DE LAS ENTIDADES PARAESTATALES</t>
  </si>
  <si>
    <t>PROGRAMAS DE CAPACITACION</t>
  </si>
  <si>
    <t>Gastos de administracion de la Casa de las Artesanias del Estado de Yucatan</t>
  </si>
  <si>
    <t>Direccion General de Casa de las Artesanias del Estado de Yucatan</t>
  </si>
  <si>
    <t>12.20.1.12.2.73</t>
  </si>
  <si>
    <t>Gestion de la Casa de las Artesanias del Estado de Yucatan</t>
  </si>
  <si>
    <t>Estudios y Proyectos Artesanales</t>
  </si>
  <si>
    <t>12.20.1.11.1.73</t>
  </si>
  <si>
    <t>Fortalecimiento Institucional de Casa de las Artesanias del Estado de Yucatan</t>
  </si>
  <si>
    <t>TRANSFERENCIAS PARA ADQUISICION DE BIENES MUEBLES</t>
  </si>
  <si>
    <t>ACUMULADO</t>
  </si>
  <si>
    <t>1-1-2-3-1-2-3-0019-001</t>
  </si>
  <si>
    <t>C u e n t a</t>
  </si>
  <si>
    <t>N o m b r e</t>
  </si>
  <si>
    <t>Saldos</t>
  </si>
  <si>
    <t>Iniciales</t>
  </si>
  <si>
    <t>Actuales</t>
  </si>
  <si>
    <t>Deudor</t>
  </si>
  <si>
    <t>Acreedor</t>
  </si>
  <si>
    <t>Cargos</t>
  </si>
  <si>
    <t>Abonos</t>
  </si>
  <si>
    <t>PENDIENTES</t>
  </si>
  <si>
    <t>CUENTAS X PAG</t>
  </si>
  <si>
    <t>DEL PERIODO</t>
  </si>
  <si>
    <t>ACUMULADOS</t>
  </si>
  <si>
    <t xml:space="preserve">                               ADMINISTRADORA</t>
  </si>
  <si>
    <t xml:space="preserve">                ING. GIOVANNA TRACONIS ALCOCER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</si>
  <si>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</si>
  <si>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</si>
  <si>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</si>
  <si>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</si>
  <si>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</si>
  <si>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</si>
  <si>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</si>
  <si>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</si>
  <si>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</si>
  <si>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</si>
  <si>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</si>
  <si>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</si>
  <si>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</si>
  <si>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</si>
  <si>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</si>
  <si>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</si>
  <si>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</si>
  <si>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</si>
  <si>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</si>
  <si>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</si>
  <si>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</si>
  <si>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</si>
  <si>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</si>
  <si>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</si>
  <si>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</si>
  <si>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</si>
  <si>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</si>
  <si>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</si>
  <si>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</si>
  <si>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</si>
  <si>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</si>
  <si>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</si>
  <si>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</si>
  <si>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</si>
  <si>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</si>
  <si>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</si>
  <si>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</si>
  <si>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</si>
  <si>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</si>
  <si>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</si>
  <si>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</si>
  <si>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</si>
  <si>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</si>
  <si>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</si>
  <si>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</si>
  <si>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</si>
  <si>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</si>
  <si>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</si>
  <si>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</si>
  <si>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</si>
  <si>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</si>
  <si>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</si>
  <si>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</si>
  <si>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</si>
  <si>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</si>
  <si>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</si>
  <si>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</si>
  <si>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</si>
  <si>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</si>
  <si>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</si>
  <si>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</si>
  <si>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</si>
  <si>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</si>
  <si>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</si>
  <si>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</si>
  <si>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</si>
  <si>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</si>
  <si>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</si>
  <si>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</si>
  <si>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</si>
  <si>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</si>
  <si>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</si>
  <si>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</si>
  <si>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</si>
  <si>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</si>
  <si>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</si>
  <si>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</si>
  <si>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</si>
  <si>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</si>
  <si>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</si>
  <si>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</si>
  <si>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</si>
  <si>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</si>
  <si>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</si>
  <si>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</si>
  <si>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</si>
  <si>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</si>
  <si>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</si>
  <si>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</si>
  <si>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</si>
  <si>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</si>
  <si>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</si>
  <si>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</si>
  <si>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</si>
  <si>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</si>
  <si>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</si>
  <si>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</si>
  <si>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</si>
  <si>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</si>
  <si>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</si>
  <si>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</si>
  <si>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</si>
  <si>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</si>
  <si>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</si>
  <si>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</si>
  <si>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</si>
  <si>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</si>
  <si>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</si>
  <si>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</si>
  <si>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</si>
  <si>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</si>
  <si>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</si>
  <si>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</si>
  <si>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</si>
  <si>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</si>
  <si>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</si>
  <si>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</si>
  <si>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</si>
  <si>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</si>
  <si>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</si>
  <si>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</si>
  <si>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</si>
  <si>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</si>
  <si>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</si>
  <si>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</si>
  <si>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</si>
  <si>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</si>
  <si>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</si>
  <si>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</si>
  <si>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</si>
  <si>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</si>
  <si>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</si>
  <si>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</si>
  <si>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</si>
  <si>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</si>
  <si>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</si>
  <si>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</si>
  <si>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</si>
  <si>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</si>
  <si>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</si>
  <si>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</si>
  <si>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</si>
  <si>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</si>
  <si>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</si>
  <si>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</si>
  <si>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</si>
  <si>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</si>
  <si>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</si>
  <si>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</si>
  <si>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</si>
  <si>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</si>
  <si>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Al 31 de Diciembre de 2019 y al 31 de Diciembre de 2020 (b)</t>
  </si>
  <si>
    <t>Transferencias Presupuestadas de Enero al mes en que se presenta la información   FF   1 + 101</t>
  </si>
  <si>
    <t>Presupuesto ACUMULADO de Enero al mes en que se presenta la información  FF 73</t>
  </si>
  <si>
    <t>Clasificación Administrativa</t>
  </si>
  <si>
    <t>I. Gasto No Etiquetado  (I=A+B+C+D+E+F+G+H)</t>
  </si>
  <si>
    <t>DIRECCIÓN DE ADMINISTRACIÓN Y FINANZAS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</si>
  <si>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</si>
  <si>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</si>
  <si>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</si>
  <si>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</si>
  <si>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</si>
  <si>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</si>
  <si>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</si>
  <si>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</si>
  <si>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</si>
  <si>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</si>
  <si>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</si>
  <si>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</si>
  <si>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</si>
  <si>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</si>
  <si>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</si>
  <si>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</si>
  <si>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</si>
  <si>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</si>
  <si>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</si>
  <si>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</si>
  <si>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</si>
  <si>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</si>
  <si>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</si>
  <si>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</si>
  <si>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</si>
  <si>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</si>
  <si>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</si>
  <si>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</si>
  <si>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</si>
  <si>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</si>
  <si>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</si>
  <si>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</si>
  <si>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</si>
  <si>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</si>
  <si>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</si>
  <si>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</si>
  <si>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</si>
  <si>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</si>
  <si>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</si>
  <si>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</si>
  <si>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</si>
  <si>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</si>
  <si>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</si>
  <si>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</si>
  <si>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</si>
  <si>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</si>
  <si>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</si>
  <si>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</si>
  <si>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</si>
  <si>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</si>
  <si>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</si>
  <si>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_____________________________________</t>
  </si>
  <si>
    <t>_______________________________</t>
  </si>
  <si>
    <t>________________________________</t>
  </si>
  <si>
    <t>____________________________________</t>
  </si>
  <si>
    <t>Resultados de Ingresos - LDF</t>
  </si>
  <si>
    <t>Concepto (b)</t>
  </si>
  <si>
    <t>1.  Ingresos de Libre Disposición (1=A+B+C+D+E+F+G+H+I+J+K+L)</t>
  </si>
  <si>
    <t>3.  Ingresos Derivados de Financiamientos (3=A)</t>
  </si>
  <si>
    <t>4.  Total de Resultados de Ingresos (4=1+2+3)</t>
  </si>
  <si>
    <t>ingresos acumilado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</si>
  <si>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</si>
  <si>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</si>
  <si>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</si>
  <si>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 xml:space="preserve">                   ________________________________________</t>
  </si>
  <si>
    <t xml:space="preserve">               LIC. DAFNE CELINA LOPEZ OSORIO</t>
  </si>
  <si>
    <t>DIRECTORA ADMINISTRATIVA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</si>
  <si>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</si>
  <si>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</si>
  <si>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</si>
  <si>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</si>
  <si>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</si>
  <si>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</si>
  <si>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</si>
  <si>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</si>
  <si>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</si>
  <si>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 Transferencias 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</si>
  <si>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</si>
  <si>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</si>
  <si>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</si>
  <si>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</si>
  <si>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</si>
  <si>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</si>
  <si>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</si>
  <si>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r>
      <t xml:space="preserve">Año del Ejercicio Vigente </t>
    </r>
    <r>
      <rPr>
        <b/>
        <vertAlign val="superscript"/>
        <sz val="12"/>
        <color indexed="8"/>
        <rFont val="Arial"/>
        <family val="2"/>
      </rPr>
      <t>2020</t>
    </r>
  </si>
  <si>
    <r>
      <t>2.  Transferencias Federales Etiquetadas</t>
    </r>
    <r>
      <rPr>
        <b/>
        <vertAlign val="superscript"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(2=A+B+C+D+E)</t>
    </r>
  </si>
  <si>
    <t>Resultados de Egresos - LDF</t>
  </si>
  <si>
    <t>estado de resultado acumulado</t>
  </si>
  <si>
    <t>2.  Gasto Etiquetado (2=A+B+C+D+E+F+G+H+I)</t>
  </si>
  <si>
    <t>3.  Total del Resultado de Egresos (3=1+2)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</si>
  <si>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</si>
  <si>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</si>
  <si>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</si>
  <si>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</si>
  <si>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</si>
  <si>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</si>
  <si>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</si>
  <si>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</si>
  <si>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</si>
  <si>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H.    Participaciones y Aportaciones</t>
  </si>
  <si>
    <r>
      <t>1.  Gasto No Etiquetado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(1=A+B+C+D+E+F+G+H+I)</t>
    </r>
  </si>
  <si>
    <t xml:space="preserve"> ______________________________________</t>
  </si>
  <si>
    <t xml:space="preserve">                   _____________________________________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</si>
</sst>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sz val="9"/>
      <name val="Tahoma"/>
      <family val="2"/>
    </font>
    <font>
      <b/>
      <vertAlign val="superscript"/>
      <sz val="12"/>
      <color indexed="8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54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"/>
      <family val="2"/>
    </font>
    <font>
      <b/>
      <sz val="3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3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b/>
      <sz val="30"/>
      <color theme="1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EEACC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rgb="FFBFBFBF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>
        <color rgb="FF000000"/>
      </left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50">
    <xf numFmtId="0" fontId="0" fillId="0" borderId="0" xfId="0" applyFont="1" applyAlignment="1">
      <alignment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49" fontId="2" fillId="33" borderId="0" xfId="0" applyNumberFormat="1" applyFont="1" applyFill="1" applyAlignment="1">
      <alignment horizontal="left" vertical="top"/>
    </xf>
    <xf numFmtId="0" fontId="55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right" vertical="top"/>
    </xf>
    <xf numFmtId="0" fontId="55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top"/>
    </xf>
    <xf numFmtId="49" fontId="5" fillId="33" borderId="0" xfId="0" applyNumberFormat="1" applyFont="1" applyFill="1" applyAlignment="1">
      <alignment horizontal="left" vertical="top"/>
    </xf>
    <xf numFmtId="4" fontId="3" fillId="33" borderId="0" xfId="0" applyNumberFormat="1" applyFont="1" applyFill="1" applyAlignment="1">
      <alignment horizontal="right" vertical="top"/>
    </xf>
    <xf numFmtId="43" fontId="3" fillId="33" borderId="0" xfId="47" applyFont="1" applyFill="1" applyAlignment="1">
      <alignment horizontal="left" vertical="top"/>
    </xf>
    <xf numFmtId="4" fontId="3" fillId="33" borderId="0" xfId="52" applyNumberFormat="1" applyFont="1" applyFill="1" applyAlignment="1">
      <alignment horizontal="right" vertical="top"/>
      <protection/>
    </xf>
    <xf numFmtId="4" fontId="6" fillId="33" borderId="0" xfId="52" applyNumberFormat="1" applyFont="1" applyFill="1" applyAlignment="1">
      <alignment horizontal="right" vertical="top"/>
      <protection/>
    </xf>
    <xf numFmtId="4" fontId="6" fillId="33" borderId="0" xfId="0" applyNumberFormat="1" applyFont="1" applyFill="1" applyAlignment="1">
      <alignment horizontal="right" vertical="top"/>
    </xf>
    <xf numFmtId="4" fontId="55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vertical="top"/>
    </xf>
    <xf numFmtId="49" fontId="7" fillId="0" borderId="0" xfId="0" applyNumberFormat="1" applyFont="1" applyFill="1" applyAlignment="1">
      <alignment horizontal="left" vertical="top"/>
    </xf>
    <xf numFmtId="49" fontId="8" fillId="33" borderId="0" xfId="0" applyNumberFormat="1" applyFont="1" applyFill="1" applyAlignment="1">
      <alignment horizontal="right" vertical="top"/>
    </xf>
    <xf numFmtId="49" fontId="8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left" vertical="top"/>
    </xf>
    <xf numFmtId="49" fontId="5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 vertical="top"/>
    </xf>
    <xf numFmtId="0" fontId="55" fillId="33" borderId="0" xfId="0" applyFont="1" applyFill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33" borderId="0" xfId="0" applyFont="1" applyFill="1" applyAlignment="1">
      <alignment/>
    </xf>
    <xf numFmtId="0" fontId="3" fillId="33" borderId="0" xfId="0" applyNumberFormat="1" applyFont="1" applyFill="1" applyAlignment="1">
      <alignment horizontal="left" vertical="top"/>
    </xf>
    <xf numFmtId="4" fontId="3" fillId="34" borderId="0" xfId="0" applyNumberFormat="1" applyFont="1" applyFill="1" applyAlignment="1">
      <alignment horizontal="right" vertical="top"/>
    </xf>
    <xf numFmtId="0" fontId="58" fillId="0" borderId="0" xfId="0" applyFont="1" applyAlignment="1">
      <alignment/>
    </xf>
    <xf numFmtId="0" fontId="59" fillId="35" borderId="10" xfId="0" applyFont="1" applyFill="1" applyBorder="1" applyAlignment="1">
      <alignment horizontal="center" vertical="center"/>
    </xf>
    <xf numFmtId="164" fontId="59" fillId="0" borderId="11" xfId="0" applyNumberFormat="1" applyFont="1" applyBorder="1" applyAlignment="1">
      <alignment horizontal="justify" vertical="center" wrapText="1"/>
    </xf>
    <xf numFmtId="164" fontId="59" fillId="0" borderId="12" xfId="0" applyNumberFormat="1" applyFont="1" applyBorder="1" applyAlignment="1">
      <alignment horizontal="right" vertical="center" wrapText="1"/>
    </xf>
    <xf numFmtId="164" fontId="57" fillId="0" borderId="11" xfId="0" applyNumberFormat="1" applyFont="1" applyBorder="1" applyAlignment="1">
      <alignment horizontal="left" vertical="center" wrapText="1" indent="2"/>
    </xf>
    <xf numFmtId="164" fontId="57" fillId="0" borderId="12" xfId="0" applyNumberFormat="1" applyFont="1" applyBorder="1" applyAlignment="1">
      <alignment horizontal="right" vertical="center" wrapText="1"/>
    </xf>
    <xf numFmtId="164" fontId="57" fillId="35" borderId="12" xfId="0" applyNumberFormat="1" applyFont="1" applyFill="1" applyBorder="1" applyAlignment="1">
      <alignment horizontal="right" vertical="center" wrapText="1"/>
    </xf>
    <xf numFmtId="164" fontId="57" fillId="0" borderId="11" xfId="0" applyNumberFormat="1" applyFont="1" applyBorder="1" applyAlignment="1">
      <alignment horizontal="justify" vertical="center" wrapText="1"/>
    </xf>
    <xf numFmtId="164" fontId="59" fillId="0" borderId="11" xfId="0" applyNumberFormat="1" applyFont="1" applyBorder="1" applyAlignment="1">
      <alignment horizontal="justify" vertical="center"/>
    </xf>
    <xf numFmtId="164" fontId="60" fillId="0" borderId="11" xfId="0" applyNumberFormat="1" applyFont="1" applyBorder="1" applyAlignment="1">
      <alignment horizontal="justify" vertical="center" wrapText="1"/>
    </xf>
    <xf numFmtId="164" fontId="60" fillId="0" borderId="12" xfId="0" applyNumberFormat="1" applyFont="1" applyBorder="1" applyAlignment="1">
      <alignment horizontal="right" vertical="center" wrapText="1"/>
    </xf>
    <xf numFmtId="164" fontId="60" fillId="0" borderId="10" xfId="0" applyNumberFormat="1" applyFont="1" applyBorder="1" applyAlignment="1">
      <alignment horizontal="justify" vertical="center" wrapText="1"/>
    </xf>
    <xf numFmtId="164" fontId="60" fillId="0" borderId="13" xfId="0" applyNumberFormat="1" applyFont="1" applyBorder="1" applyAlignment="1">
      <alignment horizontal="right" vertical="center" wrapText="1"/>
    </xf>
    <xf numFmtId="164" fontId="57" fillId="0" borderId="0" xfId="0" applyNumberFormat="1" applyFont="1" applyAlignment="1">
      <alignment vertical="center"/>
    </xf>
    <xf numFmtId="164" fontId="57" fillId="0" borderId="0" xfId="0" applyNumberFormat="1" applyFont="1" applyAlignment="1">
      <alignment/>
    </xf>
    <xf numFmtId="164" fontId="60" fillId="0" borderId="0" xfId="0" applyNumberFormat="1" applyFont="1" applyAlignment="1">
      <alignment horizontal="right" vertical="center" wrapText="1"/>
    </xf>
    <xf numFmtId="164" fontId="59" fillId="35" borderId="14" xfId="0" applyNumberFormat="1" applyFont="1" applyFill="1" applyBorder="1" applyAlignment="1">
      <alignment horizontal="center" vertical="center" wrapText="1"/>
    </xf>
    <xf numFmtId="164" fontId="59" fillId="35" borderId="13" xfId="0" applyNumberFormat="1" applyFont="1" applyFill="1" applyBorder="1" applyAlignment="1">
      <alignment horizontal="center" vertical="center" wrapText="1"/>
    </xf>
    <xf numFmtId="164" fontId="59" fillId="0" borderId="11" xfId="0" applyNumberFormat="1" applyFont="1" applyBorder="1" applyAlignment="1">
      <alignment horizontal="left" vertical="center" wrapText="1"/>
    </xf>
    <xf numFmtId="164" fontId="57" fillId="0" borderId="10" xfId="0" applyNumberFormat="1" applyFont="1" applyBorder="1" applyAlignment="1">
      <alignment horizontal="justify" vertical="center" wrapText="1"/>
    </xf>
    <xf numFmtId="164" fontId="57" fillId="0" borderId="13" xfId="0" applyNumberFormat="1" applyFont="1" applyBorder="1" applyAlignment="1">
      <alignment horizontal="right" vertical="center" wrapText="1"/>
    </xf>
    <xf numFmtId="0" fontId="57" fillId="0" borderId="0" xfId="0" applyFont="1" applyAlignment="1">
      <alignment horizontal="center"/>
    </xf>
    <xf numFmtId="165" fontId="57" fillId="0" borderId="12" xfId="0" applyNumberFormat="1" applyFont="1" applyBorder="1" applyAlignment="1">
      <alignment horizontal="right" vertical="center" wrapText="1"/>
    </xf>
    <xf numFmtId="165" fontId="59" fillId="0" borderId="12" xfId="0" applyNumberFormat="1" applyFont="1" applyBorder="1" applyAlignment="1">
      <alignment horizontal="right" vertical="center" wrapText="1"/>
    </xf>
    <xf numFmtId="165" fontId="57" fillId="35" borderId="12" xfId="0" applyNumberFormat="1" applyFont="1" applyFill="1" applyBorder="1" applyAlignment="1">
      <alignment horizontal="right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 indent="2"/>
    </xf>
    <xf numFmtId="164" fontId="59" fillId="0" borderId="12" xfId="0" applyNumberFormat="1" applyFont="1" applyBorder="1" applyAlignment="1">
      <alignment horizontal="left" vertical="center" wrapText="1" indent="2"/>
    </xf>
    <xf numFmtId="0" fontId="57" fillId="0" borderId="11" xfId="0" applyFont="1" applyBorder="1" applyAlignment="1">
      <alignment horizontal="left" vertical="center" wrapText="1" indent="2"/>
    </xf>
    <xf numFmtId="164" fontId="57" fillId="0" borderId="12" xfId="0" applyNumberFormat="1" applyFont="1" applyBorder="1" applyAlignment="1">
      <alignment horizontal="left" vertical="center" wrapText="1" indent="2"/>
    </xf>
    <xf numFmtId="0" fontId="57" fillId="0" borderId="11" xfId="0" applyFont="1" applyBorder="1" applyAlignment="1">
      <alignment horizontal="left" vertical="center" wrapText="1" indent="4"/>
    </xf>
    <xf numFmtId="164" fontId="57" fillId="0" borderId="11" xfId="0" applyNumberFormat="1" applyFont="1" applyBorder="1" applyAlignment="1">
      <alignment horizontal="left" vertical="center" wrapText="1" indent="4"/>
    </xf>
    <xf numFmtId="164" fontId="57" fillId="0" borderId="11" xfId="0" applyNumberFormat="1" applyFont="1" applyBorder="1" applyAlignment="1">
      <alignment horizontal="left" vertical="center" indent="4"/>
    </xf>
    <xf numFmtId="164" fontId="60" fillId="0" borderId="12" xfId="0" applyNumberFormat="1" applyFont="1" applyBorder="1" applyAlignment="1">
      <alignment horizontal="left" vertical="center" wrapText="1" indent="2"/>
    </xf>
    <xf numFmtId="0" fontId="57" fillId="0" borderId="10" xfId="0" applyFont="1" applyBorder="1" applyAlignment="1">
      <alignment horizontal="left" vertical="center" wrapText="1" indent="2"/>
    </xf>
    <xf numFmtId="164" fontId="57" fillId="0" borderId="13" xfId="0" applyNumberFormat="1" applyFont="1" applyBorder="1" applyAlignment="1">
      <alignment horizontal="center" vertical="center" wrapText="1"/>
    </xf>
    <xf numFmtId="164" fontId="57" fillId="0" borderId="13" xfId="0" applyNumberFormat="1" applyFont="1" applyBorder="1" applyAlignment="1">
      <alignment horizontal="left" vertical="center" wrapText="1" indent="2"/>
    </xf>
    <xf numFmtId="0" fontId="57" fillId="0" borderId="0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5" xfId="0" applyFont="1" applyBorder="1" applyAlignment="1">
      <alignment/>
    </xf>
    <xf numFmtId="0" fontId="61" fillId="35" borderId="16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17" xfId="0" applyFont="1" applyBorder="1" applyAlignment="1">
      <alignment vertical="center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164" fontId="59" fillId="0" borderId="11" xfId="0" applyNumberFormat="1" applyFont="1" applyBorder="1" applyAlignment="1">
      <alignment vertical="center" wrapText="1"/>
    </xf>
    <xf numFmtId="164" fontId="59" fillId="0" borderId="12" xfId="0" applyNumberFormat="1" applyFont="1" applyBorder="1" applyAlignment="1">
      <alignment vertical="center" wrapText="1"/>
    </xf>
    <xf numFmtId="164" fontId="57" fillId="0" borderId="11" xfId="0" applyNumberFormat="1" applyFont="1" applyBorder="1" applyAlignment="1">
      <alignment horizontal="left" vertical="center" wrapText="1" indent="5"/>
    </xf>
    <xf numFmtId="164" fontId="57" fillId="0" borderId="12" xfId="0" applyNumberFormat="1" applyFont="1" applyBorder="1" applyAlignment="1">
      <alignment vertical="center" wrapText="1"/>
    </xf>
    <xf numFmtId="164" fontId="57" fillId="0" borderId="11" xfId="0" applyNumberFormat="1" applyFont="1" applyBorder="1" applyAlignment="1">
      <alignment vertical="center" wrapText="1"/>
    </xf>
    <xf numFmtId="164" fontId="57" fillId="0" borderId="10" xfId="0" applyNumberFormat="1" applyFont="1" applyBorder="1" applyAlignment="1">
      <alignment vertical="center" wrapText="1"/>
    </xf>
    <xf numFmtId="164" fontId="59" fillId="35" borderId="18" xfId="0" applyNumberFormat="1" applyFont="1" applyFill="1" applyBorder="1" applyAlignment="1">
      <alignment vertical="center"/>
    </xf>
    <xf numFmtId="164" fontId="59" fillId="35" borderId="19" xfId="0" applyNumberFormat="1" applyFont="1" applyFill="1" applyBorder="1" applyAlignment="1">
      <alignment horizontal="center" vertical="center" wrapText="1"/>
    </xf>
    <xf numFmtId="164" fontId="59" fillId="0" borderId="10" xfId="0" applyNumberFormat="1" applyFont="1" applyBorder="1" applyAlignment="1">
      <alignment vertical="center" wrapText="1"/>
    </xf>
    <xf numFmtId="164" fontId="59" fillId="0" borderId="13" xfId="0" applyNumberFormat="1" applyFont="1" applyBorder="1" applyAlignment="1">
      <alignment vertical="center" wrapText="1"/>
    </xf>
    <xf numFmtId="164" fontId="59" fillId="35" borderId="14" xfId="0" applyNumberFormat="1" applyFont="1" applyFill="1" applyBorder="1" applyAlignment="1">
      <alignment horizontal="center" vertical="center"/>
    </xf>
    <xf numFmtId="164" fontId="59" fillId="35" borderId="13" xfId="0" applyNumberFormat="1" applyFont="1" applyFill="1" applyBorder="1" applyAlignment="1">
      <alignment horizontal="center" vertical="center"/>
    </xf>
    <xf numFmtId="164" fontId="57" fillId="0" borderId="16" xfId="0" applyNumberFormat="1" applyFont="1" applyBorder="1" applyAlignment="1">
      <alignment vertical="center"/>
    </xf>
    <xf numFmtId="164" fontId="57" fillId="0" borderId="12" xfId="0" applyNumberFormat="1" applyFont="1" applyBorder="1" applyAlignment="1">
      <alignment vertical="center"/>
    </xf>
    <xf numFmtId="164" fontId="59" fillId="0" borderId="11" xfId="0" applyNumberFormat="1" applyFont="1" applyBorder="1" applyAlignment="1">
      <alignment vertical="center"/>
    </xf>
    <xf numFmtId="164" fontId="57" fillId="0" borderId="11" xfId="0" applyNumberFormat="1" applyFont="1" applyBorder="1" applyAlignment="1">
      <alignment horizontal="left" vertical="center" indent="5"/>
    </xf>
    <xf numFmtId="164" fontId="57" fillId="0" borderId="11" xfId="0" applyNumberFormat="1" applyFont="1" applyBorder="1" applyAlignment="1">
      <alignment vertical="center"/>
    </xf>
    <xf numFmtId="164" fontId="59" fillId="0" borderId="10" xfId="0" applyNumberFormat="1" applyFont="1" applyBorder="1" applyAlignment="1">
      <alignment vertical="center"/>
    </xf>
    <xf numFmtId="164" fontId="59" fillId="0" borderId="13" xfId="0" applyNumberFormat="1" applyFont="1" applyBorder="1" applyAlignment="1">
      <alignment vertical="center"/>
    </xf>
    <xf numFmtId="164" fontId="57" fillId="0" borderId="11" xfId="0" applyNumberFormat="1" applyFont="1" applyBorder="1" applyAlignment="1">
      <alignment horizontal="justify" vertical="center"/>
    </xf>
    <xf numFmtId="164" fontId="57" fillId="0" borderId="11" xfId="0" applyNumberFormat="1" applyFont="1" applyBorder="1" applyAlignment="1">
      <alignment horizontal="left" vertical="center" indent="1"/>
    </xf>
    <xf numFmtId="164" fontId="59" fillId="0" borderId="11" xfId="0" applyNumberFormat="1" applyFont="1" applyBorder="1" applyAlignment="1">
      <alignment horizontal="left" vertical="center" indent="1"/>
    </xf>
    <xf numFmtId="164" fontId="59" fillId="0" borderId="11" xfId="0" applyNumberFormat="1" applyFont="1" applyBorder="1" applyAlignment="1">
      <alignment horizontal="left" vertical="center" wrapText="1" indent="1"/>
    </xf>
    <xf numFmtId="164" fontId="57" fillId="0" borderId="11" xfId="0" applyNumberFormat="1" applyFont="1" applyBorder="1" applyAlignment="1">
      <alignment horizontal="left" vertical="center" wrapText="1" indent="1"/>
    </xf>
    <xf numFmtId="0" fontId="57" fillId="0" borderId="20" xfId="0" applyFont="1" applyBorder="1" applyAlignment="1">
      <alignment/>
    </xf>
    <xf numFmtId="4" fontId="57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4" fontId="59" fillId="0" borderId="0" xfId="0" applyNumberFormat="1" applyFont="1" applyBorder="1" applyAlignment="1">
      <alignment/>
    </xf>
    <xf numFmtId="4" fontId="57" fillId="0" borderId="0" xfId="0" applyNumberFormat="1" applyFont="1" applyAlignment="1">
      <alignment/>
    </xf>
    <xf numFmtId="0" fontId="62" fillId="36" borderId="4" xfId="37" applyFont="1" applyFill="1" applyAlignment="1">
      <alignment/>
    </xf>
    <xf numFmtId="0" fontId="59" fillId="16" borderId="0" xfId="0" applyFont="1" applyFill="1" applyAlignment="1">
      <alignment/>
    </xf>
    <xf numFmtId="4" fontId="63" fillId="37" borderId="0" xfId="0" applyNumberFormat="1" applyFont="1" applyFill="1" applyBorder="1" applyAlignment="1">
      <alignment/>
    </xf>
    <xf numFmtId="4" fontId="64" fillId="37" borderId="0" xfId="0" applyNumberFormat="1" applyFont="1" applyFill="1" applyBorder="1" applyAlignment="1">
      <alignment/>
    </xf>
    <xf numFmtId="4" fontId="59" fillId="0" borderId="0" xfId="0" applyNumberFormat="1" applyFont="1" applyAlignment="1">
      <alignment/>
    </xf>
    <xf numFmtId="0" fontId="59" fillId="34" borderId="0" xfId="0" applyFont="1" applyFill="1" applyAlignment="1">
      <alignment/>
    </xf>
    <xf numFmtId="0" fontId="57" fillId="0" borderId="0" xfId="0" applyFont="1" applyFill="1" applyBorder="1" applyAlignment="1">
      <alignment/>
    </xf>
    <xf numFmtId="4" fontId="63" fillId="11" borderId="0" xfId="0" applyNumberFormat="1" applyFont="1" applyFill="1" applyBorder="1" applyAlignment="1">
      <alignment/>
    </xf>
    <xf numFmtId="4" fontId="64" fillId="11" borderId="0" xfId="0" applyNumberFormat="1" applyFont="1" applyFill="1" applyBorder="1" applyAlignment="1">
      <alignment/>
    </xf>
    <xf numFmtId="4" fontId="63" fillId="13" borderId="0" xfId="0" applyNumberFormat="1" applyFont="1" applyFill="1" applyBorder="1" applyAlignment="1">
      <alignment/>
    </xf>
    <xf numFmtId="4" fontId="64" fillId="13" borderId="0" xfId="0" applyNumberFormat="1" applyFont="1" applyFill="1" applyBorder="1" applyAlignment="1">
      <alignment/>
    </xf>
    <xf numFmtId="0" fontId="59" fillId="38" borderId="0" xfId="0" applyFont="1" applyFill="1" applyAlignment="1">
      <alignment/>
    </xf>
    <xf numFmtId="0" fontId="59" fillId="8" borderId="0" xfId="0" applyFont="1" applyFill="1" applyAlignment="1">
      <alignment/>
    </xf>
    <xf numFmtId="0" fontId="59" fillId="39" borderId="0" xfId="0" applyFont="1" applyFill="1" applyAlignment="1">
      <alignment/>
    </xf>
    <xf numFmtId="0" fontId="59" fillId="12" borderId="0" xfId="0" applyFont="1" applyFill="1" applyAlignment="1">
      <alignment/>
    </xf>
    <xf numFmtId="0" fontId="59" fillId="11" borderId="0" xfId="0" applyFont="1" applyFill="1" applyAlignment="1">
      <alignment/>
    </xf>
    <xf numFmtId="0" fontId="57" fillId="38" borderId="21" xfId="0" applyFont="1" applyFill="1" applyBorder="1" applyAlignment="1">
      <alignment/>
    </xf>
    <xf numFmtId="0" fontId="57" fillId="38" borderId="0" xfId="0" applyFont="1" applyFill="1" applyAlignment="1">
      <alignment/>
    </xf>
    <xf numFmtId="4" fontId="57" fillId="38" borderId="0" xfId="0" applyNumberFormat="1" applyFont="1" applyFill="1" applyAlignment="1">
      <alignment/>
    </xf>
    <xf numFmtId="49" fontId="8" fillId="0" borderId="20" xfId="0" applyNumberFormat="1" applyFont="1" applyBorder="1" applyAlignment="1">
      <alignment horizontal="left" vertical="top"/>
    </xf>
    <xf numFmtId="49" fontId="8" fillId="0" borderId="20" xfId="0" applyNumberFormat="1" applyFont="1" applyBorder="1" applyAlignment="1">
      <alignment horizontal="right" vertical="top"/>
    </xf>
    <xf numFmtId="0" fontId="3" fillId="0" borderId="20" xfId="0" applyNumberFormat="1" applyFont="1" applyBorder="1" applyAlignment="1">
      <alignment horizontal="left" vertical="top"/>
    </xf>
    <xf numFmtId="49" fontId="8" fillId="0" borderId="20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left" vertical="top"/>
    </xf>
    <xf numFmtId="49" fontId="8" fillId="0" borderId="22" xfId="0" applyNumberFormat="1" applyFont="1" applyBorder="1" applyAlignment="1">
      <alignment horizontal="left" vertical="top"/>
    </xf>
    <xf numFmtId="49" fontId="8" fillId="0" borderId="23" xfId="0" applyNumberFormat="1" applyFont="1" applyBorder="1" applyAlignment="1">
      <alignment horizontal="left" vertical="top"/>
    </xf>
    <xf numFmtId="49" fontId="8" fillId="0" borderId="23" xfId="0" applyNumberFormat="1" applyFont="1" applyBorder="1" applyAlignment="1">
      <alignment horizontal="right" vertical="top"/>
    </xf>
    <xf numFmtId="49" fontId="8" fillId="0" borderId="22" xfId="0" applyNumberFormat="1" applyFont="1" applyBorder="1" applyAlignment="1">
      <alignment horizontal="right" vertical="top"/>
    </xf>
    <xf numFmtId="49" fontId="8" fillId="0" borderId="24" xfId="0" applyNumberFormat="1" applyFont="1" applyBorder="1" applyAlignment="1">
      <alignment horizontal="left" vertical="top"/>
    </xf>
    <xf numFmtId="4" fontId="3" fillId="0" borderId="20" xfId="0" applyNumberFormat="1" applyFont="1" applyBorder="1" applyAlignment="1">
      <alignment vertical="top"/>
    </xf>
    <xf numFmtId="0" fontId="3" fillId="0" borderId="20" xfId="0" applyNumberFormat="1" applyFont="1" applyBorder="1" applyAlignment="1">
      <alignment vertical="top"/>
    </xf>
    <xf numFmtId="0" fontId="59" fillId="0" borderId="0" xfId="0" applyFont="1" applyAlignment="1">
      <alignment/>
    </xf>
    <xf numFmtId="4" fontId="3" fillId="38" borderId="20" xfId="0" applyNumberFormat="1" applyFont="1" applyFill="1" applyBorder="1" applyAlignment="1">
      <alignment vertical="top"/>
    </xf>
    <xf numFmtId="165" fontId="59" fillId="0" borderId="12" xfId="0" applyNumberFormat="1" applyFont="1" applyBorder="1" applyAlignment="1">
      <alignment vertical="center" wrapText="1"/>
    </xf>
    <xf numFmtId="165" fontId="57" fillId="0" borderId="12" xfId="0" applyNumberFormat="1" applyFont="1" applyBorder="1" applyAlignment="1">
      <alignment vertical="center" wrapText="1"/>
    </xf>
    <xf numFmtId="165" fontId="57" fillId="35" borderId="12" xfId="0" applyNumberFormat="1" applyFont="1" applyFill="1" applyBorder="1" applyAlignment="1">
      <alignment vertical="center" wrapText="1"/>
    </xf>
    <xf numFmtId="165" fontId="59" fillId="0" borderId="11" xfId="0" applyNumberFormat="1" applyFont="1" applyBorder="1" applyAlignment="1">
      <alignment vertical="center" wrapText="1"/>
    </xf>
    <xf numFmtId="165" fontId="57" fillId="0" borderId="11" xfId="0" applyNumberFormat="1" applyFont="1" applyBorder="1" applyAlignment="1">
      <alignment vertical="center" wrapText="1"/>
    </xf>
    <xf numFmtId="165" fontId="57" fillId="0" borderId="13" xfId="0" applyNumberFormat="1" applyFont="1" applyBorder="1" applyAlignment="1">
      <alignment vertical="center" wrapText="1"/>
    </xf>
    <xf numFmtId="165" fontId="59" fillId="0" borderId="13" xfId="0" applyNumberFormat="1" applyFont="1" applyBorder="1" applyAlignment="1">
      <alignment vertical="center" wrapText="1"/>
    </xf>
    <xf numFmtId="165" fontId="57" fillId="0" borderId="12" xfId="0" applyNumberFormat="1" applyFont="1" applyBorder="1" applyAlignment="1">
      <alignment vertical="center"/>
    </xf>
    <xf numFmtId="165" fontId="59" fillId="0" borderId="12" xfId="0" applyNumberFormat="1" applyFont="1" applyBorder="1" applyAlignment="1">
      <alignment vertical="center"/>
    </xf>
    <xf numFmtId="165" fontId="57" fillId="0" borderId="11" xfId="0" applyNumberFormat="1" applyFont="1" applyBorder="1" applyAlignment="1">
      <alignment vertical="center"/>
    </xf>
    <xf numFmtId="165" fontId="59" fillId="0" borderId="11" xfId="0" applyNumberFormat="1" applyFont="1" applyBorder="1" applyAlignment="1">
      <alignment vertical="center"/>
    </xf>
    <xf numFmtId="165" fontId="59" fillId="0" borderId="13" xfId="0" applyNumberFormat="1" applyFont="1" applyBorder="1" applyAlignment="1">
      <alignment vertical="center"/>
    </xf>
    <xf numFmtId="165" fontId="59" fillId="0" borderId="10" xfId="0" applyNumberFormat="1" applyFont="1" applyBorder="1" applyAlignment="1">
      <alignment vertical="center"/>
    </xf>
    <xf numFmtId="165" fontId="57" fillId="40" borderId="12" xfId="0" applyNumberFormat="1" applyFont="1" applyFill="1" applyBorder="1" applyAlignment="1">
      <alignment vertical="center"/>
    </xf>
    <xf numFmtId="0" fontId="57" fillId="0" borderId="0" xfId="0" applyFont="1" applyAlignment="1">
      <alignment horizontal="left"/>
    </xf>
    <xf numFmtId="0" fontId="57" fillId="0" borderId="0" xfId="0" applyFont="1" applyBorder="1" applyAlignment="1">
      <alignment horizontal="left"/>
    </xf>
    <xf numFmtId="0" fontId="57" fillId="0" borderId="0" xfId="0" applyFont="1" applyAlignment="1">
      <alignment horizontal="right"/>
    </xf>
    <xf numFmtId="0" fontId="59" fillId="35" borderId="25" xfId="0" applyFont="1" applyFill="1" applyBorder="1" applyAlignment="1">
      <alignment horizontal="center" vertical="center"/>
    </xf>
    <xf numFmtId="0" fontId="59" fillId="35" borderId="26" xfId="0" applyFont="1" applyFill="1" applyBorder="1" applyAlignment="1">
      <alignment horizontal="center" vertical="center"/>
    </xf>
    <xf numFmtId="0" fontId="59" fillId="35" borderId="27" xfId="0" applyFont="1" applyFill="1" applyBorder="1" applyAlignment="1">
      <alignment horizontal="center" vertical="center"/>
    </xf>
    <xf numFmtId="164" fontId="57" fillId="0" borderId="12" xfId="0" applyNumberFormat="1" applyFont="1" applyBorder="1" applyAlignment="1">
      <alignment horizontal="right" vertical="center"/>
    </xf>
    <xf numFmtId="164" fontId="57" fillId="0" borderId="12" xfId="0" applyNumberFormat="1" applyFont="1" applyBorder="1" applyAlignment="1">
      <alignment horizontal="center" vertical="center"/>
    </xf>
    <xf numFmtId="164" fontId="57" fillId="0" borderId="11" xfId="0" applyNumberFormat="1" applyFont="1" applyBorder="1" applyAlignment="1">
      <alignment horizontal="left" vertical="center" indent="3"/>
    </xf>
    <xf numFmtId="164" fontId="57" fillId="0" borderId="11" xfId="0" applyNumberFormat="1" applyFont="1" applyBorder="1" applyAlignment="1">
      <alignment horizontal="left" vertical="center" wrapText="1" indent="3"/>
    </xf>
    <xf numFmtId="164" fontId="57" fillId="0" borderId="11" xfId="0" applyNumberFormat="1" applyFont="1" applyBorder="1" applyAlignment="1">
      <alignment horizontal="left" vertical="center"/>
    </xf>
    <xf numFmtId="164" fontId="57" fillId="0" borderId="28" xfId="0" applyNumberFormat="1" applyFont="1" applyBorder="1" applyAlignment="1">
      <alignment horizontal="left" vertical="center" indent="1"/>
    </xf>
    <xf numFmtId="164" fontId="57" fillId="0" borderId="11" xfId="0" applyNumberFormat="1" applyFont="1" applyBorder="1" applyAlignment="1">
      <alignment horizontal="left" vertical="center" wrapText="1"/>
    </xf>
    <xf numFmtId="164" fontId="57" fillId="0" borderId="10" xfId="0" applyNumberFormat="1" applyFont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center" vertical="center"/>
    </xf>
    <xf numFmtId="0" fontId="59" fillId="0" borderId="25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7" fillId="0" borderId="26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0" borderId="12" xfId="0" applyFont="1" applyBorder="1" applyAlignment="1">
      <alignment/>
    </xf>
    <xf numFmtId="0" fontId="57" fillId="0" borderId="29" xfId="0" applyFont="1" applyBorder="1" applyAlignment="1">
      <alignment horizontal="left" vertical="center"/>
    </xf>
    <xf numFmtId="0" fontId="57" fillId="0" borderId="30" xfId="0" applyFont="1" applyBorder="1" applyAlignment="1">
      <alignment horizontal="left" vertical="center"/>
    </xf>
    <xf numFmtId="0" fontId="59" fillId="0" borderId="31" xfId="0" applyFont="1" applyBorder="1" applyAlignment="1">
      <alignment horizontal="left" vertical="center"/>
    </xf>
    <xf numFmtId="0" fontId="57" fillId="0" borderId="32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7" fillId="0" borderId="27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57" fillId="0" borderId="26" xfId="0" applyFont="1" applyBorder="1" applyAlignment="1">
      <alignment horizontal="left" vertical="center" wrapText="1"/>
    </xf>
    <xf numFmtId="43" fontId="57" fillId="0" borderId="12" xfId="47" applyFont="1" applyBorder="1" applyAlignment="1">
      <alignment horizontal="right" vertical="center"/>
    </xf>
    <xf numFmtId="43" fontId="57" fillId="0" borderId="12" xfId="47" applyFont="1" applyBorder="1" applyAlignment="1">
      <alignment horizontal="center" vertical="center"/>
    </xf>
    <xf numFmtId="43" fontId="57" fillId="0" borderId="33" xfId="47" applyFont="1" applyBorder="1" applyAlignment="1">
      <alignment horizontal="right" vertical="center"/>
    </xf>
    <xf numFmtId="43" fontId="59" fillId="0" borderId="12" xfId="47" applyFont="1" applyBorder="1" applyAlignment="1">
      <alignment horizontal="right" vertical="center"/>
    </xf>
    <xf numFmtId="43" fontId="59" fillId="0" borderId="33" xfId="47" applyFont="1" applyBorder="1" applyAlignment="1">
      <alignment horizontal="right" vertical="center"/>
    </xf>
    <xf numFmtId="43" fontId="57" fillId="0" borderId="11" xfId="47" applyFont="1" applyBorder="1" applyAlignment="1">
      <alignment vertical="center"/>
    </xf>
    <xf numFmtId="43" fontId="57" fillId="0" borderId="11" xfId="47" applyFont="1" applyBorder="1" applyAlignment="1">
      <alignment horizontal="right" vertical="center"/>
    </xf>
    <xf numFmtId="43" fontId="57" fillId="35" borderId="12" xfId="47" applyFont="1" applyFill="1" applyBorder="1" applyAlignment="1">
      <alignment horizontal="right" vertical="center"/>
    </xf>
    <xf numFmtId="43" fontId="57" fillId="35" borderId="12" xfId="47" applyFont="1" applyFill="1" applyBorder="1" applyAlignment="1">
      <alignment horizontal="center" vertical="center"/>
    </xf>
    <xf numFmtId="43" fontId="57" fillId="0" borderId="12" xfId="47" applyFont="1" applyBorder="1" applyAlignment="1">
      <alignment horizontal="justify" vertical="center"/>
    </xf>
    <xf numFmtId="43" fontId="57" fillId="0" borderId="30" xfId="47" applyFont="1" applyBorder="1" applyAlignment="1">
      <alignment horizontal="right" vertical="center"/>
    </xf>
    <xf numFmtId="43" fontId="57" fillId="0" borderId="30" xfId="47" applyFont="1" applyBorder="1" applyAlignment="1">
      <alignment horizontal="center" vertical="center"/>
    </xf>
    <xf numFmtId="43" fontId="57" fillId="0" borderId="13" xfId="47" applyFont="1" applyBorder="1" applyAlignment="1">
      <alignment horizontal="right" vertical="center"/>
    </xf>
    <xf numFmtId="43" fontId="57" fillId="0" borderId="13" xfId="47" applyFont="1" applyBorder="1" applyAlignment="1">
      <alignment horizontal="justify" vertical="center"/>
    </xf>
    <xf numFmtId="43" fontId="49" fillId="34" borderId="0" xfId="47" applyFont="1" applyFill="1" applyAlignment="1">
      <alignment/>
    </xf>
    <xf numFmtId="0" fontId="49" fillId="0" borderId="0" xfId="0" applyFont="1" applyAlignment="1">
      <alignment/>
    </xf>
    <xf numFmtId="43" fontId="59" fillId="0" borderId="11" xfId="47" applyFont="1" applyBorder="1" applyAlignment="1">
      <alignment horizontal="right" vertical="center"/>
    </xf>
    <xf numFmtId="43" fontId="57" fillId="0" borderId="28" xfId="47" applyFont="1" applyBorder="1" applyAlignment="1">
      <alignment horizontal="right" vertical="center"/>
    </xf>
    <xf numFmtId="43" fontId="59" fillId="0" borderId="34" xfId="47" applyFont="1" applyBorder="1" applyAlignment="1">
      <alignment horizontal="right" vertical="center"/>
    </xf>
    <xf numFmtId="43" fontId="57" fillId="0" borderId="10" xfId="47" applyFont="1" applyBorder="1" applyAlignment="1">
      <alignment horizontal="right" vertical="center"/>
    </xf>
    <xf numFmtId="0" fontId="59" fillId="0" borderId="26" xfId="0" applyFont="1" applyBorder="1" applyAlignment="1">
      <alignment horizontal="left" vertical="center" wrapText="1"/>
    </xf>
    <xf numFmtId="0" fontId="57" fillId="0" borderId="26" xfId="0" applyFont="1" applyBorder="1" applyAlignment="1">
      <alignment horizontal="left" vertical="center" wrapText="1" indent="2"/>
    </xf>
    <xf numFmtId="0" fontId="59" fillId="0" borderId="27" xfId="0" applyFont="1" applyBorder="1" applyAlignment="1">
      <alignment horizontal="left" vertical="center" wrapText="1"/>
    </xf>
    <xf numFmtId="0" fontId="59" fillId="35" borderId="19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43" fontId="59" fillId="0" borderId="11" xfId="47" applyFont="1" applyBorder="1" applyAlignment="1">
      <alignment horizontal="right" vertical="center" wrapText="1"/>
    </xf>
    <xf numFmtId="43" fontId="59" fillId="0" borderId="12" xfId="47" applyFont="1" applyBorder="1" applyAlignment="1">
      <alignment horizontal="right" vertical="center" wrapText="1"/>
    </xf>
    <xf numFmtId="43" fontId="57" fillId="0" borderId="12" xfId="47" applyFont="1" applyBorder="1" applyAlignment="1">
      <alignment horizontal="right" vertical="center" wrapText="1"/>
    </xf>
    <xf numFmtId="43" fontId="57" fillId="0" borderId="11" xfId="47" applyFont="1" applyBorder="1" applyAlignment="1">
      <alignment horizontal="right" vertical="center" wrapText="1"/>
    </xf>
    <xf numFmtId="43" fontId="59" fillId="0" borderId="10" xfId="47" applyFont="1" applyBorder="1" applyAlignment="1">
      <alignment horizontal="right" vertical="center" wrapText="1"/>
    </xf>
    <xf numFmtId="43" fontId="59" fillId="0" borderId="13" xfId="47" applyFont="1" applyBorder="1" applyAlignment="1">
      <alignment horizontal="right" vertical="center" wrapText="1"/>
    </xf>
    <xf numFmtId="0" fontId="59" fillId="0" borderId="16" xfId="0" applyFont="1" applyBorder="1" applyAlignment="1">
      <alignment horizontal="justify" vertical="center" wrapText="1"/>
    </xf>
    <xf numFmtId="0" fontId="59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 indent="2"/>
    </xf>
    <xf numFmtId="0" fontId="57" fillId="0" borderId="11" xfId="0" applyFont="1" applyBorder="1" applyAlignment="1">
      <alignment horizontal="left" vertical="center"/>
    </xf>
    <xf numFmtId="0" fontId="57" fillId="0" borderId="28" xfId="0" applyFont="1" applyBorder="1" applyAlignment="1">
      <alignment horizontal="left" vertical="center" indent="2"/>
    </xf>
    <xf numFmtId="0" fontId="57" fillId="0" borderId="10" xfId="0" applyFont="1" applyBorder="1" applyAlignment="1">
      <alignment horizontal="left" vertical="center"/>
    </xf>
    <xf numFmtId="0" fontId="59" fillId="35" borderId="35" xfId="0" applyFont="1" applyFill="1" applyBorder="1" applyAlignment="1">
      <alignment horizontal="center" vertical="center" wrapText="1"/>
    </xf>
    <xf numFmtId="43" fontId="59" fillId="0" borderId="12" xfId="47" applyFont="1" applyBorder="1" applyAlignment="1">
      <alignment vertical="center"/>
    </xf>
    <xf numFmtId="43" fontId="57" fillId="0" borderId="12" xfId="47" applyFont="1" applyBorder="1" applyAlignment="1">
      <alignment vertical="center"/>
    </xf>
    <xf numFmtId="43" fontId="57" fillId="0" borderId="30" xfId="47" applyFont="1" applyBorder="1" applyAlignment="1">
      <alignment vertical="center"/>
    </xf>
    <xf numFmtId="43" fontId="57" fillId="0" borderId="13" xfId="47" applyFont="1" applyBorder="1" applyAlignment="1">
      <alignment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9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left" vertical="center" wrapText="1" indent="1"/>
    </xf>
    <xf numFmtId="0" fontId="57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justify" vertical="center" wrapText="1"/>
    </xf>
    <xf numFmtId="165" fontId="57" fillId="0" borderId="13" xfId="0" applyNumberFormat="1" applyFont="1" applyBorder="1" applyAlignment="1">
      <alignment horizontal="right" vertical="center" wrapText="1"/>
    </xf>
    <xf numFmtId="0" fontId="59" fillId="0" borderId="11" xfId="0" applyFont="1" applyBorder="1" applyAlignment="1">
      <alignment horizontal="justify" vertical="center"/>
    </xf>
    <xf numFmtId="43" fontId="59" fillId="0" borderId="16" xfId="47" applyFont="1" applyBorder="1" applyAlignment="1">
      <alignment horizontal="right" vertical="center" wrapText="1"/>
    </xf>
    <xf numFmtId="0" fontId="59" fillId="35" borderId="35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justify" vertical="center" wrapText="1"/>
    </xf>
    <xf numFmtId="0" fontId="57" fillId="0" borderId="12" xfId="0" applyFont="1" applyFill="1" applyBorder="1" applyAlignment="1">
      <alignment horizontal="justify" vertical="center" wrapText="1"/>
    </xf>
    <xf numFmtId="0" fontId="59" fillId="0" borderId="11" xfId="0" applyFont="1" applyFill="1" applyBorder="1" applyAlignment="1">
      <alignment horizontal="left" vertical="center" wrapText="1" indent="1"/>
    </xf>
    <xf numFmtId="44" fontId="59" fillId="0" borderId="12" xfId="49" applyFont="1" applyFill="1" applyBorder="1" applyAlignment="1">
      <alignment horizontal="justify" vertical="center" wrapText="1"/>
    </xf>
    <xf numFmtId="0" fontId="57" fillId="0" borderId="11" xfId="0" applyFont="1" applyFill="1" applyBorder="1" applyAlignment="1">
      <alignment horizontal="left" vertical="center" wrapText="1" indent="4"/>
    </xf>
    <xf numFmtId="44" fontId="57" fillId="0" borderId="12" xfId="49" applyFont="1" applyFill="1" applyBorder="1" applyAlignment="1">
      <alignment horizontal="justify" vertical="center" wrapText="1"/>
    </xf>
    <xf numFmtId="44" fontId="57" fillId="0" borderId="0" xfId="49" applyFont="1" applyFill="1" applyBorder="1" applyAlignment="1">
      <alignment horizontal="justify" vertical="center" wrapText="1"/>
    </xf>
    <xf numFmtId="44" fontId="57" fillId="0" borderId="0" xfId="0" applyNumberFormat="1" applyFont="1" applyAlignment="1">
      <alignment/>
    </xf>
    <xf numFmtId="0" fontId="57" fillId="0" borderId="11" xfId="0" applyFont="1" applyFill="1" applyBorder="1" applyAlignment="1">
      <alignment horizontal="left" vertical="center" wrapText="1"/>
    </xf>
    <xf numFmtId="44" fontId="59" fillId="0" borderId="12" xfId="0" applyNumberFormat="1" applyFont="1" applyFill="1" applyBorder="1" applyAlignment="1">
      <alignment horizontal="justify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justify" vertical="center" wrapText="1"/>
    </xf>
    <xf numFmtId="0" fontId="57" fillId="0" borderId="13" xfId="0" applyFont="1" applyFill="1" applyBorder="1" applyAlignment="1">
      <alignment horizontal="justify" vertical="center" wrapText="1"/>
    </xf>
    <xf numFmtId="0" fontId="59" fillId="35" borderId="19" xfId="49" applyNumberFormat="1" applyFont="1" applyFill="1" applyBorder="1" applyAlignment="1">
      <alignment horizontal="center" vertical="center"/>
    </xf>
    <xf numFmtId="0" fontId="59" fillId="35" borderId="19" xfId="49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44" fontId="57" fillId="0" borderId="12" xfId="49" applyFont="1" applyBorder="1" applyAlignment="1">
      <alignment horizontal="justify" vertical="center"/>
    </xf>
    <xf numFmtId="0" fontId="57" fillId="0" borderId="11" xfId="0" applyFont="1" applyBorder="1" applyAlignment="1">
      <alignment horizontal="justify" vertical="center"/>
    </xf>
    <xf numFmtId="44" fontId="59" fillId="0" borderId="12" xfId="49" applyFont="1" applyBorder="1" applyAlignment="1">
      <alignment horizontal="justify" vertical="center"/>
    </xf>
    <xf numFmtId="0" fontId="57" fillId="0" borderId="10" xfId="0" applyFont="1" applyBorder="1" applyAlignment="1">
      <alignment horizontal="justify" vertical="center"/>
    </xf>
    <xf numFmtId="44" fontId="57" fillId="0" borderId="13" xfId="49" applyFont="1" applyBorder="1" applyAlignment="1">
      <alignment horizontal="justify" vertical="center"/>
    </xf>
    <xf numFmtId="44" fontId="57" fillId="0" borderId="0" xfId="49" applyFont="1" applyAlignment="1">
      <alignment/>
    </xf>
    <xf numFmtId="0" fontId="66" fillId="0" borderId="0" xfId="0" applyFont="1" applyFill="1" applyBorder="1" applyAlignment="1">
      <alignment vertical="center"/>
    </xf>
    <xf numFmtId="44" fontId="58" fillId="0" borderId="0" xfId="49" applyFont="1" applyAlignment="1">
      <alignment/>
    </xf>
    <xf numFmtId="0" fontId="57" fillId="0" borderId="26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/>
    </xf>
    <xf numFmtId="43" fontId="57" fillId="0" borderId="11" xfId="47" applyFont="1" applyFill="1" applyBorder="1" applyAlignment="1">
      <alignment horizontal="right" vertical="center"/>
    </xf>
    <xf numFmtId="43" fontId="57" fillId="0" borderId="12" xfId="47" applyFont="1" applyFill="1" applyBorder="1" applyAlignment="1">
      <alignment horizontal="right" vertical="center"/>
    </xf>
    <xf numFmtId="0" fontId="57" fillId="0" borderId="0" xfId="0" applyFont="1" applyFill="1" applyAlignment="1">
      <alignment/>
    </xf>
    <xf numFmtId="0" fontId="3" fillId="33" borderId="0" xfId="0" applyNumberFormat="1" applyFont="1" applyFill="1" applyAlignment="1">
      <alignment horizontal="left" vertical="top"/>
    </xf>
    <xf numFmtId="0" fontId="57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 vertical="top"/>
    </xf>
    <xf numFmtId="49" fontId="5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 horizontal="left" vertical="top"/>
    </xf>
    <xf numFmtId="0" fontId="67" fillId="33" borderId="0" xfId="0" applyFont="1" applyFill="1" applyAlignment="1">
      <alignment horizontal="center"/>
    </xf>
    <xf numFmtId="0" fontId="57" fillId="0" borderId="0" xfId="0" applyFont="1" applyBorder="1" applyAlignment="1">
      <alignment horizontal="center"/>
    </xf>
    <xf numFmtId="0" fontId="66" fillId="35" borderId="25" xfId="0" applyFont="1" applyFill="1" applyBorder="1" applyAlignment="1">
      <alignment horizontal="center" vertical="center"/>
    </xf>
    <xf numFmtId="0" fontId="66" fillId="35" borderId="36" xfId="0" applyFont="1" applyFill="1" applyBorder="1" applyAlignment="1">
      <alignment horizontal="center" vertical="center"/>
    </xf>
    <xf numFmtId="0" fontId="66" fillId="35" borderId="14" xfId="0" applyFont="1" applyFill="1" applyBorder="1" applyAlignment="1">
      <alignment horizontal="center" vertical="center"/>
    </xf>
    <xf numFmtId="0" fontId="66" fillId="35" borderId="26" xfId="0" applyFont="1" applyFill="1" applyBorder="1" applyAlignment="1">
      <alignment horizontal="center" vertical="center" wrapText="1"/>
    </xf>
    <xf numFmtId="0" fontId="66" fillId="35" borderId="0" xfId="0" applyFont="1" applyFill="1" applyAlignment="1">
      <alignment horizontal="center" vertical="center" wrapText="1"/>
    </xf>
    <xf numFmtId="0" fontId="66" fillId="35" borderId="12" xfId="0" applyFont="1" applyFill="1" applyBorder="1" applyAlignment="1">
      <alignment horizontal="center" vertical="center" wrapText="1"/>
    </xf>
    <xf numFmtId="0" fontId="66" fillId="35" borderId="27" xfId="0" applyFont="1" applyFill="1" applyBorder="1" applyAlignment="1">
      <alignment horizontal="center" vertical="center" wrapText="1"/>
    </xf>
    <xf numFmtId="0" fontId="66" fillId="35" borderId="17" xfId="0" applyFont="1" applyFill="1" applyBorder="1" applyAlignment="1">
      <alignment horizontal="center" vertical="center" wrapText="1"/>
    </xf>
    <xf numFmtId="0" fontId="66" fillId="35" borderId="13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66" fillId="35" borderId="18" xfId="0" applyFont="1" applyFill="1" applyBorder="1" applyAlignment="1">
      <alignment horizontal="center" vertical="center"/>
    </xf>
    <xf numFmtId="0" fontId="66" fillId="35" borderId="37" xfId="0" applyFont="1" applyFill="1" applyBorder="1" applyAlignment="1">
      <alignment horizontal="center" vertical="center"/>
    </xf>
    <xf numFmtId="0" fontId="66" fillId="35" borderId="19" xfId="0" applyFont="1" applyFill="1" applyBorder="1" applyAlignment="1">
      <alignment horizontal="center" vertical="center"/>
    </xf>
    <xf numFmtId="0" fontId="66" fillId="35" borderId="18" xfId="0" applyFont="1" applyFill="1" applyBorder="1" applyAlignment="1">
      <alignment horizontal="center" vertical="center" wrapText="1"/>
    </xf>
    <xf numFmtId="0" fontId="66" fillId="35" borderId="37" xfId="0" applyFont="1" applyFill="1" applyBorder="1" applyAlignment="1">
      <alignment horizontal="center" vertical="center" wrapText="1"/>
    </xf>
    <xf numFmtId="0" fontId="66" fillId="35" borderId="19" xfId="0" applyFont="1" applyFill="1" applyBorder="1" applyAlignment="1">
      <alignment horizontal="center" vertical="center" wrapText="1"/>
    </xf>
    <xf numFmtId="164" fontId="57" fillId="0" borderId="36" xfId="0" applyNumberFormat="1" applyFont="1" applyBorder="1" applyAlignment="1">
      <alignment horizontal="left" vertical="top" wrapText="1"/>
    </xf>
    <xf numFmtId="164" fontId="59" fillId="35" borderId="16" xfId="0" applyNumberFormat="1" applyFont="1" applyFill="1" applyBorder="1" applyAlignment="1">
      <alignment horizontal="center" vertical="center" wrapText="1"/>
    </xf>
    <xf numFmtId="164" fontId="59" fillId="35" borderId="10" xfId="0" applyNumberFormat="1" applyFont="1" applyFill="1" applyBorder="1" applyAlignment="1">
      <alignment horizontal="center" vertical="center" wrapText="1"/>
    </xf>
    <xf numFmtId="164" fontId="59" fillId="35" borderId="25" xfId="0" applyNumberFormat="1" applyFont="1" applyFill="1" applyBorder="1" applyAlignment="1">
      <alignment vertical="center"/>
    </xf>
    <xf numFmtId="164" fontId="59" fillId="35" borderId="27" xfId="0" applyNumberFormat="1" applyFont="1" applyFill="1" applyBorder="1" applyAlignment="1">
      <alignment vertical="center"/>
    </xf>
    <xf numFmtId="164" fontId="59" fillId="35" borderId="16" xfId="0" applyNumberFormat="1" applyFont="1" applyFill="1" applyBorder="1" applyAlignment="1">
      <alignment horizontal="center" vertical="center"/>
    </xf>
    <xf numFmtId="164" fontId="59" fillId="35" borderId="10" xfId="0" applyNumberFormat="1" applyFont="1" applyFill="1" applyBorder="1" applyAlignment="1">
      <alignment horizontal="center" vertical="center"/>
    </xf>
    <xf numFmtId="164" fontId="57" fillId="0" borderId="37" xfId="0" applyNumberFormat="1" applyFont="1" applyBorder="1" applyAlignment="1">
      <alignment vertical="center"/>
    </xf>
    <xf numFmtId="0" fontId="66" fillId="35" borderId="26" xfId="0" applyFont="1" applyFill="1" applyBorder="1" applyAlignment="1">
      <alignment horizontal="center" vertical="center"/>
    </xf>
    <xf numFmtId="0" fontId="66" fillId="35" borderId="0" xfId="0" applyFont="1" applyFill="1" applyAlignment="1">
      <alignment horizontal="center" vertical="center"/>
    </xf>
    <xf numFmtId="0" fontId="66" fillId="35" borderId="12" xfId="0" applyFont="1" applyFill="1" applyBorder="1" applyAlignment="1">
      <alignment horizontal="center" vertical="center"/>
    </xf>
    <xf numFmtId="0" fontId="66" fillId="35" borderId="27" xfId="0" applyFont="1" applyFill="1" applyBorder="1" applyAlignment="1">
      <alignment horizontal="center" vertical="center"/>
    </xf>
    <xf numFmtId="0" fontId="66" fillId="35" borderId="17" xfId="0" applyFont="1" applyFill="1" applyBorder="1" applyAlignment="1">
      <alignment horizontal="center" vertical="center"/>
    </xf>
    <xf numFmtId="0" fontId="66" fillId="35" borderId="13" xfId="0" applyFont="1" applyFill="1" applyBorder="1" applyAlignment="1">
      <alignment horizontal="center" vertical="center"/>
    </xf>
    <xf numFmtId="0" fontId="59" fillId="35" borderId="25" xfId="0" applyFont="1" applyFill="1" applyBorder="1" applyAlignment="1">
      <alignment vertical="center"/>
    </xf>
    <xf numFmtId="0" fontId="59" fillId="35" borderId="27" xfId="0" applyFont="1" applyFill="1" applyBorder="1" applyAlignment="1">
      <alignment vertical="center"/>
    </xf>
    <xf numFmtId="0" fontId="59" fillId="35" borderId="16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35" borderId="18" xfId="0" applyFont="1" applyFill="1" applyBorder="1" applyAlignment="1">
      <alignment horizontal="center" vertical="center"/>
    </xf>
    <xf numFmtId="0" fontId="59" fillId="35" borderId="37" xfId="0" applyFont="1" applyFill="1" applyBorder="1" applyAlignment="1">
      <alignment horizontal="center" vertical="center"/>
    </xf>
    <xf numFmtId="0" fontId="59" fillId="35" borderId="19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26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66" fillId="35" borderId="38" xfId="0" applyFont="1" applyFill="1" applyBorder="1" applyAlignment="1">
      <alignment horizontal="center" vertical="center"/>
    </xf>
    <xf numFmtId="0" fontId="66" fillId="35" borderId="39" xfId="0" applyFont="1" applyFill="1" applyBorder="1" applyAlignment="1">
      <alignment horizontal="center" vertical="center"/>
    </xf>
    <xf numFmtId="0" fontId="66" fillId="35" borderId="40" xfId="0" applyFont="1" applyFill="1" applyBorder="1" applyAlignment="1">
      <alignment horizontal="center" vertical="center"/>
    </xf>
    <xf numFmtId="0" fontId="59" fillId="35" borderId="25" xfId="0" applyFont="1" applyFill="1" applyBorder="1" applyAlignment="1">
      <alignment horizontal="center" vertical="center"/>
    </xf>
    <xf numFmtId="0" fontId="59" fillId="35" borderId="14" xfId="0" applyFont="1" applyFill="1" applyBorder="1" applyAlignment="1">
      <alignment horizontal="center" vertical="center"/>
    </xf>
    <xf numFmtId="0" fontId="59" fillId="35" borderId="26" xfId="0" applyFont="1" applyFill="1" applyBorder="1" applyAlignment="1">
      <alignment horizontal="center" vertical="center"/>
    </xf>
    <xf numFmtId="0" fontId="59" fillId="35" borderId="12" xfId="0" applyFont="1" applyFill="1" applyBorder="1" applyAlignment="1">
      <alignment horizontal="center" vertical="center"/>
    </xf>
    <xf numFmtId="0" fontId="59" fillId="35" borderId="27" xfId="0" applyFont="1" applyFill="1" applyBorder="1" applyAlignment="1">
      <alignment horizontal="center" vertical="center"/>
    </xf>
    <xf numFmtId="0" fontId="59" fillId="35" borderId="13" xfId="0" applyFont="1" applyFill="1" applyBorder="1" applyAlignment="1">
      <alignment horizontal="center" vertical="center"/>
    </xf>
    <xf numFmtId="0" fontId="59" fillId="35" borderId="36" xfId="0" applyFont="1" applyFill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/>
    </xf>
    <xf numFmtId="0" fontId="58" fillId="0" borderId="0" xfId="0" applyFont="1" applyAlignment="1">
      <alignment horizontal="left"/>
    </xf>
    <xf numFmtId="0" fontId="66" fillId="35" borderId="25" xfId="0" applyFont="1" applyFill="1" applyBorder="1" applyAlignment="1">
      <alignment horizontal="center" vertical="center" wrapText="1"/>
    </xf>
    <xf numFmtId="0" fontId="66" fillId="35" borderId="36" xfId="0" applyFont="1" applyFill="1" applyBorder="1" applyAlignment="1">
      <alignment horizontal="center" vertical="center" wrapText="1"/>
    </xf>
    <xf numFmtId="0" fontId="66" fillId="35" borderId="14" xfId="0" applyFont="1" applyFill="1" applyBorder="1" applyAlignment="1">
      <alignment horizontal="center" vertical="center" wrapText="1"/>
    </xf>
    <xf numFmtId="0" fontId="59" fillId="35" borderId="18" xfId="0" applyFont="1" applyFill="1" applyBorder="1" applyAlignment="1">
      <alignment horizontal="center" vertical="center" wrapText="1"/>
    </xf>
    <xf numFmtId="0" fontId="59" fillId="35" borderId="37" xfId="0" applyFont="1" applyFill="1" applyBorder="1" applyAlignment="1">
      <alignment horizontal="center" vertical="center" wrapText="1"/>
    </xf>
    <xf numFmtId="0" fontId="59" fillId="35" borderId="19" xfId="0" applyFont="1" applyFill="1" applyBorder="1" applyAlignment="1">
      <alignment horizontal="center" vertical="center" wrapText="1"/>
    </xf>
    <xf numFmtId="0" fontId="59" fillId="35" borderId="25" xfId="0" applyFont="1" applyFill="1" applyBorder="1" applyAlignment="1">
      <alignment horizontal="center" vertical="center" wrapText="1"/>
    </xf>
    <xf numFmtId="0" fontId="59" fillId="35" borderId="36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center" vertical="center" wrapText="1"/>
    </xf>
    <xf numFmtId="0" fontId="59" fillId="35" borderId="27" xfId="0" applyFont="1" applyFill="1" applyBorder="1" applyAlignment="1">
      <alignment horizontal="center" vertical="center" wrapText="1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66" fillId="35" borderId="0" xfId="0" applyFont="1" applyFill="1" applyBorder="1" applyAlignment="1">
      <alignment horizontal="center" vertical="center"/>
    </xf>
    <xf numFmtId="0" fontId="58" fillId="0" borderId="4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"/>
  <sheetViews>
    <sheetView zoomScalePageLayoutView="0" workbookViewId="0" topLeftCell="A1">
      <selection activeCell="D20" sqref="D20"/>
    </sheetView>
  </sheetViews>
  <sheetFormatPr defaultColWidth="11.421875" defaultRowHeight="15"/>
  <cols>
    <col min="1" max="1" width="25.28125" style="26" bestFit="1" customWidth="1"/>
    <col min="2" max="2" width="56.57421875" style="26" bestFit="1" customWidth="1"/>
    <col min="3" max="10" width="18.28125" style="26" customWidth="1"/>
    <col min="11" max="16384" width="11.421875" style="26" customWidth="1"/>
  </cols>
  <sheetData>
    <row r="2" ht="15">
      <c r="A2" s="138" t="s">
        <v>387</v>
      </c>
    </row>
    <row r="4" spans="1:10" ht="15">
      <c r="A4" s="126" t="s">
        <v>375</v>
      </c>
      <c r="B4" s="131" t="s">
        <v>376</v>
      </c>
      <c r="C4" s="134" t="s">
        <v>377</v>
      </c>
      <c r="D4" s="135" t="s">
        <v>378</v>
      </c>
      <c r="E4" s="134"/>
      <c r="F4" s="135"/>
      <c r="G4" s="134" t="s">
        <v>377</v>
      </c>
      <c r="H4" s="135" t="s">
        <v>379</v>
      </c>
      <c r="J4" s="138" t="s">
        <v>385</v>
      </c>
    </row>
    <row r="5" spans="1:10" ht="15">
      <c r="A5" s="128"/>
      <c r="B5" s="128"/>
      <c r="C5" s="132" t="s">
        <v>380</v>
      </c>
      <c r="D5" s="133" t="s">
        <v>381</v>
      </c>
      <c r="E5" s="129" t="s">
        <v>382</v>
      </c>
      <c r="F5" s="129" t="s">
        <v>383</v>
      </c>
      <c r="G5" s="126" t="s">
        <v>380</v>
      </c>
      <c r="H5" s="127" t="s">
        <v>381</v>
      </c>
      <c r="J5" s="138" t="s">
        <v>384</v>
      </c>
    </row>
    <row r="6" spans="1:10" ht="15">
      <c r="A6" s="130" t="s">
        <v>374</v>
      </c>
      <c r="B6" s="130" t="s">
        <v>228</v>
      </c>
      <c r="C6" s="136">
        <v>0</v>
      </c>
      <c r="D6" s="137" t="s">
        <v>133</v>
      </c>
      <c r="E6" s="136">
        <v>5922209.52</v>
      </c>
      <c r="F6" s="136">
        <f>5922209.52</f>
        <v>5922209.52</v>
      </c>
      <c r="G6" s="136">
        <v>0</v>
      </c>
      <c r="H6" s="137" t="s">
        <v>133</v>
      </c>
      <c r="I6" s="73"/>
      <c r="J6" s="139">
        <f>E6-F6</f>
        <v>0</v>
      </c>
    </row>
    <row r="8" ht="15">
      <c r="A8" s="138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5"/>
  <sheetViews>
    <sheetView zoomScalePageLayoutView="0" workbookViewId="0" topLeftCell="A1">
      <pane ySplit="9" topLeftCell="A79" activePane="bottomLeft" state="frozen"/>
      <selection pane="topLeft" activeCell="A1" sqref="A1"/>
      <selection pane="bottomLeft" activeCell="A92" sqref="A92"/>
    </sheetView>
  </sheetViews>
  <sheetFormatPr defaultColWidth="11.00390625" defaultRowHeight="15"/>
  <cols>
    <col min="1" max="1" width="67.421875" style="26" customWidth="1"/>
    <col min="2" max="2" width="17.28125" style="26" customWidth="1"/>
    <col min="3" max="3" width="18.7109375" style="26" customWidth="1"/>
    <col min="4" max="7" width="17.28125" style="26" customWidth="1"/>
    <col min="8" max="8" width="17.421875" style="26" customWidth="1"/>
    <col min="9" max="16384" width="11.00390625" style="26" customWidth="1"/>
  </cols>
  <sheetData>
    <row r="1" s="30" customFormat="1" ht="18" thickBot="1"/>
    <row r="2" spans="1:7" s="30" customFormat="1" ht="17.25">
      <c r="A2" s="277" t="s">
        <v>326</v>
      </c>
      <c r="B2" s="278"/>
      <c r="C2" s="278"/>
      <c r="D2" s="278"/>
      <c r="E2" s="278"/>
      <c r="F2" s="278"/>
      <c r="G2" s="323"/>
    </row>
    <row r="3" spans="1:7" s="30" customFormat="1" ht="17.25">
      <c r="A3" s="301" t="s">
        <v>459</v>
      </c>
      <c r="B3" s="302"/>
      <c r="C3" s="302"/>
      <c r="D3" s="302"/>
      <c r="E3" s="302"/>
      <c r="F3" s="302"/>
      <c r="G3" s="324"/>
    </row>
    <row r="4" spans="1:7" s="30" customFormat="1" ht="17.25">
      <c r="A4" s="301" t="s">
        <v>548</v>
      </c>
      <c r="B4" s="302"/>
      <c r="C4" s="302"/>
      <c r="D4" s="302"/>
      <c r="E4" s="302"/>
      <c r="F4" s="302"/>
      <c r="G4" s="324"/>
    </row>
    <row r="5" spans="1:7" s="30" customFormat="1" ht="17.25">
      <c r="A5" s="301" t="s">
        <v>281</v>
      </c>
      <c r="B5" s="302"/>
      <c r="C5" s="302"/>
      <c r="D5" s="302"/>
      <c r="E5" s="302"/>
      <c r="F5" s="302"/>
      <c r="G5" s="324"/>
    </row>
    <row r="6" spans="1:7" s="30" customFormat="1" ht="18" thickBot="1">
      <c r="A6" s="304" t="s">
        <v>1</v>
      </c>
      <c r="B6" s="305"/>
      <c r="C6" s="305"/>
      <c r="D6" s="305"/>
      <c r="E6" s="305"/>
      <c r="F6" s="305"/>
      <c r="G6" s="325"/>
    </row>
    <row r="7" spans="1:7" ht="17.25" customHeight="1">
      <c r="A7" s="326" t="s">
        <v>2</v>
      </c>
      <c r="B7" s="341" t="s">
        <v>461</v>
      </c>
      <c r="C7" s="342"/>
      <c r="D7" s="342"/>
      <c r="E7" s="342"/>
      <c r="F7" s="343"/>
      <c r="G7" s="309" t="s">
        <v>462</v>
      </c>
    </row>
    <row r="8" spans="1:7" ht="10.5" customHeight="1" thickBot="1">
      <c r="A8" s="328"/>
      <c r="B8" s="344"/>
      <c r="C8" s="345"/>
      <c r="D8" s="345"/>
      <c r="E8" s="345"/>
      <c r="F8" s="346"/>
      <c r="G8" s="347"/>
    </row>
    <row r="9" spans="1:7" ht="31.5" thickBot="1">
      <c r="A9" s="330"/>
      <c r="B9" s="224" t="s">
        <v>288</v>
      </c>
      <c r="C9" s="77" t="s">
        <v>463</v>
      </c>
      <c r="D9" s="77" t="s">
        <v>464</v>
      </c>
      <c r="E9" s="77" t="s">
        <v>286</v>
      </c>
      <c r="F9" s="77" t="s">
        <v>304</v>
      </c>
      <c r="G9" s="310"/>
    </row>
    <row r="10" spans="1:7" ht="7.5" customHeight="1">
      <c r="A10" s="218"/>
      <c r="B10" s="214"/>
      <c r="C10" s="214"/>
      <c r="D10" s="214"/>
      <c r="E10" s="214"/>
      <c r="F10" s="214"/>
      <c r="G10" s="214"/>
    </row>
    <row r="11" spans="1:7" ht="15">
      <c r="A11" s="219" t="s">
        <v>549</v>
      </c>
      <c r="B11" s="225">
        <f aca="true" t="shared" si="0" ref="B11:G11">B12+B22+B31+B42</f>
        <v>19961128</v>
      </c>
      <c r="C11" s="225">
        <f t="shared" si="0"/>
        <v>141711.69</v>
      </c>
      <c r="D11" s="225">
        <f t="shared" si="0"/>
        <v>20102839.69</v>
      </c>
      <c r="E11" s="225">
        <f t="shared" si="0"/>
        <v>10552786.08</v>
      </c>
      <c r="F11" s="225">
        <f t="shared" si="0"/>
        <v>10552786.08</v>
      </c>
      <c r="G11" s="225">
        <f t="shared" si="0"/>
        <v>9550053.610000001</v>
      </c>
    </row>
    <row r="12" spans="1:7" ht="15">
      <c r="A12" s="219" t="s">
        <v>550</v>
      </c>
      <c r="B12" s="225">
        <f>SUM(B13:B20)</f>
        <v>0</v>
      </c>
      <c r="C12" s="225">
        <f>SUM(C13:C20)</f>
        <v>0</v>
      </c>
      <c r="D12" s="225">
        <f>SUM(D13:D20)</f>
        <v>0</v>
      </c>
      <c r="E12" s="225">
        <f>SUM(E13:E20)</f>
        <v>0</v>
      </c>
      <c r="F12" s="225">
        <f>SUM(F13:F20)</f>
        <v>0</v>
      </c>
      <c r="G12" s="225">
        <f>D12-E12</f>
        <v>0</v>
      </c>
    </row>
    <row r="13" spans="1:7" ht="15">
      <c r="A13" s="220" t="s">
        <v>551</v>
      </c>
      <c r="B13" s="226"/>
      <c r="C13" s="226"/>
      <c r="D13" s="226">
        <f>B13+C13</f>
        <v>0</v>
      </c>
      <c r="E13" s="226"/>
      <c r="F13" s="226"/>
      <c r="G13" s="226">
        <f aca="true" t="shared" si="1" ref="G13:G20">D13-E13</f>
        <v>0</v>
      </c>
    </row>
    <row r="14" spans="1:7" ht="15">
      <c r="A14" s="220" t="s">
        <v>552</v>
      </c>
      <c r="B14" s="226"/>
      <c r="C14" s="226"/>
      <c r="D14" s="226">
        <f aca="true" t="shared" si="2" ref="D14:D20">B14+C14</f>
        <v>0</v>
      </c>
      <c r="E14" s="226"/>
      <c r="F14" s="226"/>
      <c r="G14" s="226">
        <f t="shared" si="1"/>
        <v>0</v>
      </c>
    </row>
    <row r="15" spans="1:7" ht="15">
      <c r="A15" s="220" t="s">
        <v>553</v>
      </c>
      <c r="B15" s="226"/>
      <c r="C15" s="226"/>
      <c r="D15" s="226">
        <f t="shared" si="2"/>
        <v>0</v>
      </c>
      <c r="E15" s="226"/>
      <c r="F15" s="226"/>
      <c r="G15" s="226">
        <f t="shared" si="1"/>
        <v>0</v>
      </c>
    </row>
    <row r="16" spans="1:7" ht="15">
      <c r="A16" s="220" t="s">
        <v>554</v>
      </c>
      <c r="B16" s="226"/>
      <c r="C16" s="226"/>
      <c r="D16" s="226">
        <f t="shared" si="2"/>
        <v>0</v>
      </c>
      <c r="E16" s="226"/>
      <c r="F16" s="226"/>
      <c r="G16" s="226">
        <f t="shared" si="1"/>
        <v>0</v>
      </c>
    </row>
    <row r="17" spans="1:7" ht="15">
      <c r="A17" s="220" t="s">
        <v>555</v>
      </c>
      <c r="B17" s="226"/>
      <c r="C17" s="226"/>
      <c r="D17" s="226">
        <f t="shared" si="2"/>
        <v>0</v>
      </c>
      <c r="E17" s="226"/>
      <c r="F17" s="226"/>
      <c r="G17" s="226">
        <f t="shared" si="1"/>
        <v>0</v>
      </c>
    </row>
    <row r="18" spans="1:7" ht="15">
      <c r="A18" s="220" t="s">
        <v>556</v>
      </c>
      <c r="B18" s="226"/>
      <c r="C18" s="226"/>
      <c r="D18" s="226">
        <f t="shared" si="2"/>
        <v>0</v>
      </c>
      <c r="E18" s="226"/>
      <c r="F18" s="226"/>
      <c r="G18" s="226">
        <f t="shared" si="1"/>
        <v>0</v>
      </c>
    </row>
    <row r="19" spans="1:7" ht="15">
      <c r="A19" s="220" t="s">
        <v>557</v>
      </c>
      <c r="B19" s="226"/>
      <c r="C19" s="226"/>
      <c r="D19" s="226">
        <f t="shared" si="2"/>
        <v>0</v>
      </c>
      <c r="E19" s="226"/>
      <c r="F19" s="226"/>
      <c r="G19" s="226">
        <f t="shared" si="1"/>
        <v>0</v>
      </c>
    </row>
    <row r="20" spans="1:7" ht="15">
      <c r="A20" s="220" t="s">
        <v>558</v>
      </c>
      <c r="B20" s="226">
        <v>0</v>
      </c>
      <c r="C20" s="226">
        <v>0</v>
      </c>
      <c r="D20" s="226">
        <f t="shared" si="2"/>
        <v>0</v>
      </c>
      <c r="E20" s="226">
        <v>0</v>
      </c>
      <c r="F20" s="226">
        <v>0</v>
      </c>
      <c r="G20" s="226">
        <f t="shared" si="1"/>
        <v>0</v>
      </c>
    </row>
    <row r="21" spans="1:7" ht="8.25" customHeight="1">
      <c r="A21" s="221"/>
      <c r="B21" s="226"/>
      <c r="C21" s="226"/>
      <c r="D21" s="226"/>
      <c r="E21" s="226"/>
      <c r="F21" s="226"/>
      <c r="G21" s="226"/>
    </row>
    <row r="22" spans="1:7" ht="15">
      <c r="A22" s="219" t="s">
        <v>559</v>
      </c>
      <c r="B22" s="225">
        <f>SUM(B23:B29)</f>
        <v>19961128</v>
      </c>
      <c r="C22" s="225">
        <f>SUM(C23:C29)</f>
        <v>141711.69</v>
      </c>
      <c r="D22" s="225">
        <f>SUM(D23:D29)</f>
        <v>20102839.69</v>
      </c>
      <c r="E22" s="225">
        <f>SUM(E23:E29)</f>
        <v>10552786.08</v>
      </c>
      <c r="F22" s="225">
        <f>SUM(F23:F29)</f>
        <v>10552786.08</v>
      </c>
      <c r="G22" s="225">
        <f aca="true" t="shared" si="3" ref="G22:G29">D22-E22</f>
        <v>9550053.610000001</v>
      </c>
    </row>
    <row r="23" spans="1:7" ht="15">
      <c r="A23" s="220" t="s">
        <v>560</v>
      </c>
      <c r="B23" s="226"/>
      <c r="C23" s="226"/>
      <c r="D23" s="226">
        <f>B23+C23</f>
        <v>0</v>
      </c>
      <c r="E23" s="226"/>
      <c r="F23" s="226"/>
      <c r="G23" s="226">
        <f t="shared" si="3"/>
        <v>0</v>
      </c>
    </row>
    <row r="24" spans="1:7" ht="15">
      <c r="A24" s="220" t="s">
        <v>561</v>
      </c>
      <c r="B24" s="226"/>
      <c r="C24" s="226"/>
      <c r="D24" s="226">
        <f aca="true" t="shared" si="4" ref="D24:D29">B24+C24</f>
        <v>0</v>
      </c>
      <c r="E24" s="226"/>
      <c r="F24" s="226"/>
      <c r="G24" s="226">
        <f t="shared" si="3"/>
        <v>0</v>
      </c>
    </row>
    <row r="25" spans="1:7" ht="15">
      <c r="A25" s="220" t="s">
        <v>562</v>
      </c>
      <c r="B25" s="226"/>
      <c r="C25" s="226"/>
      <c r="D25" s="226">
        <f t="shared" si="4"/>
        <v>0</v>
      </c>
      <c r="E25" s="226"/>
      <c r="F25" s="226"/>
      <c r="G25" s="226">
        <f t="shared" si="3"/>
        <v>0</v>
      </c>
    </row>
    <row r="26" spans="1:7" ht="15">
      <c r="A26" s="220" t="s">
        <v>563</v>
      </c>
      <c r="B26" s="226">
        <f>PRESUP!H3</f>
        <v>19961128</v>
      </c>
      <c r="C26" s="226">
        <v>141711.69</v>
      </c>
      <c r="D26" s="226">
        <f t="shared" si="4"/>
        <v>20102839.69</v>
      </c>
      <c r="E26" s="226">
        <f>'F6a_EAEPED_COG'!G10</f>
        <v>10552786.08</v>
      </c>
      <c r="F26" s="226">
        <f>'F6a_EAEPED_COG'!H10</f>
        <v>10552786.08</v>
      </c>
      <c r="G26" s="226">
        <f t="shared" si="3"/>
        <v>9550053.610000001</v>
      </c>
    </row>
    <row r="27" spans="1:7" ht="15">
      <c r="A27" s="220" t="s">
        <v>564</v>
      </c>
      <c r="B27" s="226"/>
      <c r="C27" s="226"/>
      <c r="D27" s="226">
        <f t="shared" si="4"/>
        <v>0</v>
      </c>
      <c r="E27" s="226"/>
      <c r="F27" s="226"/>
      <c r="G27" s="226">
        <f t="shared" si="3"/>
        <v>0</v>
      </c>
    </row>
    <row r="28" spans="1:7" ht="15">
      <c r="A28" s="220" t="s">
        <v>565</v>
      </c>
      <c r="B28" s="226"/>
      <c r="C28" s="226"/>
      <c r="D28" s="226">
        <f t="shared" si="4"/>
        <v>0</v>
      </c>
      <c r="E28" s="226"/>
      <c r="F28" s="226"/>
      <c r="G28" s="226">
        <f t="shared" si="3"/>
        <v>0</v>
      </c>
    </row>
    <row r="29" spans="1:7" ht="15">
      <c r="A29" s="220" t="s">
        <v>566</v>
      </c>
      <c r="B29" s="226"/>
      <c r="C29" s="226"/>
      <c r="D29" s="226">
        <f t="shared" si="4"/>
        <v>0</v>
      </c>
      <c r="E29" s="226"/>
      <c r="F29" s="226"/>
      <c r="G29" s="226">
        <f t="shared" si="3"/>
        <v>0</v>
      </c>
    </row>
    <row r="30" spans="1:7" ht="6.75" customHeight="1">
      <c r="A30" s="221"/>
      <c r="B30" s="226"/>
      <c r="C30" s="226"/>
      <c r="D30" s="226"/>
      <c r="E30" s="226"/>
      <c r="F30" s="226"/>
      <c r="G30" s="226"/>
    </row>
    <row r="31" spans="1:7" ht="15">
      <c r="A31" s="219" t="s">
        <v>567</v>
      </c>
      <c r="B31" s="225">
        <f>SUM(B32:B40)</f>
        <v>0</v>
      </c>
      <c r="C31" s="225">
        <f>SUM(C32:C40)</f>
        <v>0</v>
      </c>
      <c r="D31" s="225">
        <f>SUM(D32:D40)</f>
        <v>0</v>
      </c>
      <c r="E31" s="225">
        <f>SUM(E32:E40)</f>
        <v>0</v>
      </c>
      <c r="F31" s="225">
        <f>SUM(F32:F40)</f>
        <v>0</v>
      </c>
      <c r="G31" s="225">
        <f aca="true" t="shared" si="5" ref="G31:G40">D31-E31</f>
        <v>0</v>
      </c>
    </row>
    <row r="32" spans="1:7" ht="15">
      <c r="A32" s="220" t="s">
        <v>568</v>
      </c>
      <c r="B32" s="226"/>
      <c r="C32" s="226"/>
      <c r="D32" s="226">
        <f>B32+C32</f>
        <v>0</v>
      </c>
      <c r="E32" s="226"/>
      <c r="F32" s="226"/>
      <c r="G32" s="226">
        <f t="shared" si="5"/>
        <v>0</v>
      </c>
    </row>
    <row r="33" spans="1:7" ht="15">
      <c r="A33" s="220" t="s">
        <v>569</v>
      </c>
      <c r="B33" s="226"/>
      <c r="C33" s="226"/>
      <c r="D33" s="226">
        <f aca="true" t="shared" si="6" ref="D33:D40">B33+C33</f>
        <v>0</v>
      </c>
      <c r="E33" s="226"/>
      <c r="F33" s="226"/>
      <c r="G33" s="226">
        <f t="shared" si="5"/>
        <v>0</v>
      </c>
    </row>
    <row r="34" spans="1:7" ht="15">
      <c r="A34" s="220" t="s">
        <v>570</v>
      </c>
      <c r="B34" s="226"/>
      <c r="C34" s="226"/>
      <c r="D34" s="226">
        <f t="shared" si="6"/>
        <v>0</v>
      </c>
      <c r="E34" s="226"/>
      <c r="F34" s="226"/>
      <c r="G34" s="226">
        <f t="shared" si="5"/>
        <v>0</v>
      </c>
    </row>
    <row r="35" spans="1:7" ht="15">
      <c r="A35" s="220" t="s">
        <v>571</v>
      </c>
      <c r="B35" s="226"/>
      <c r="C35" s="226"/>
      <c r="D35" s="226">
        <f t="shared" si="6"/>
        <v>0</v>
      </c>
      <c r="E35" s="226"/>
      <c r="F35" s="226"/>
      <c r="G35" s="226">
        <f t="shared" si="5"/>
        <v>0</v>
      </c>
    </row>
    <row r="36" spans="1:7" ht="15">
      <c r="A36" s="220" t="s">
        <v>572</v>
      </c>
      <c r="B36" s="226"/>
      <c r="C36" s="226"/>
      <c r="D36" s="226">
        <f t="shared" si="6"/>
        <v>0</v>
      </c>
      <c r="E36" s="226"/>
      <c r="F36" s="226"/>
      <c r="G36" s="226">
        <f t="shared" si="5"/>
        <v>0</v>
      </c>
    </row>
    <row r="37" spans="1:7" ht="15">
      <c r="A37" s="220" t="s">
        <v>573</v>
      </c>
      <c r="B37" s="226"/>
      <c r="C37" s="226"/>
      <c r="D37" s="226">
        <f t="shared" si="6"/>
        <v>0</v>
      </c>
      <c r="E37" s="226"/>
      <c r="F37" s="226"/>
      <c r="G37" s="226">
        <f t="shared" si="5"/>
        <v>0</v>
      </c>
    </row>
    <row r="38" spans="1:7" ht="15">
      <c r="A38" s="220" t="s">
        <v>574</v>
      </c>
      <c r="B38" s="226"/>
      <c r="C38" s="226"/>
      <c r="D38" s="226">
        <f t="shared" si="6"/>
        <v>0</v>
      </c>
      <c r="E38" s="226"/>
      <c r="F38" s="226"/>
      <c r="G38" s="226">
        <f t="shared" si="5"/>
        <v>0</v>
      </c>
    </row>
    <row r="39" spans="1:7" ht="15">
      <c r="A39" s="220" t="s">
        <v>575</v>
      </c>
      <c r="B39" s="226"/>
      <c r="C39" s="226"/>
      <c r="D39" s="226">
        <f t="shared" si="6"/>
        <v>0</v>
      </c>
      <c r="E39" s="226"/>
      <c r="F39" s="226"/>
      <c r="G39" s="226">
        <f t="shared" si="5"/>
        <v>0</v>
      </c>
    </row>
    <row r="40" spans="1:7" ht="15">
      <c r="A40" s="220" t="s">
        <v>576</v>
      </c>
      <c r="B40" s="226"/>
      <c r="C40" s="226"/>
      <c r="D40" s="226">
        <f t="shared" si="6"/>
        <v>0</v>
      </c>
      <c r="E40" s="226"/>
      <c r="F40" s="226"/>
      <c r="G40" s="226">
        <f t="shared" si="5"/>
        <v>0</v>
      </c>
    </row>
    <row r="41" spans="1:7" ht="6.75" customHeight="1">
      <c r="A41" s="221"/>
      <c r="B41" s="226"/>
      <c r="C41" s="226"/>
      <c r="D41" s="226"/>
      <c r="E41" s="226"/>
      <c r="F41" s="226"/>
      <c r="G41" s="226"/>
    </row>
    <row r="42" spans="1:7" ht="15">
      <c r="A42" s="219" t="s">
        <v>577</v>
      </c>
      <c r="B42" s="225">
        <f>SUM(B43:B46)</f>
        <v>0</v>
      </c>
      <c r="C42" s="225">
        <f>SUM(C43:C46)</f>
        <v>0</v>
      </c>
      <c r="D42" s="225">
        <f>SUM(D43:D46)</f>
        <v>0</v>
      </c>
      <c r="E42" s="225">
        <f>SUM(E43:E46)</f>
        <v>0</v>
      </c>
      <c r="F42" s="225">
        <f>SUM(F43:F46)</f>
        <v>0</v>
      </c>
      <c r="G42" s="225">
        <f>D42-E42</f>
        <v>0</v>
      </c>
    </row>
    <row r="43" spans="1:7" ht="15">
      <c r="A43" s="220" t="s">
        <v>578</v>
      </c>
      <c r="B43" s="226"/>
      <c r="C43" s="226"/>
      <c r="D43" s="226">
        <f>B43+C43</f>
        <v>0</v>
      </c>
      <c r="E43" s="226"/>
      <c r="F43" s="226"/>
      <c r="G43" s="226">
        <f>D43-E43</f>
        <v>0</v>
      </c>
    </row>
    <row r="44" spans="1:7" ht="30">
      <c r="A44" s="60" t="s">
        <v>579</v>
      </c>
      <c r="B44" s="226"/>
      <c r="C44" s="226"/>
      <c r="D44" s="226">
        <f>B44+C44</f>
        <v>0</v>
      </c>
      <c r="E44" s="226"/>
      <c r="F44" s="226"/>
      <c r="G44" s="226">
        <f>D44-E44</f>
        <v>0</v>
      </c>
    </row>
    <row r="45" spans="1:7" ht="15">
      <c r="A45" s="220" t="s">
        <v>580</v>
      </c>
      <c r="B45" s="226"/>
      <c r="C45" s="226"/>
      <c r="D45" s="226">
        <f>B45+C45</f>
        <v>0</v>
      </c>
      <c r="E45" s="226"/>
      <c r="F45" s="226"/>
      <c r="G45" s="226">
        <f>D45-E45</f>
        <v>0</v>
      </c>
    </row>
    <row r="46" spans="1:7" ht="15">
      <c r="A46" s="220" t="s">
        <v>581</v>
      </c>
      <c r="B46" s="226"/>
      <c r="C46" s="226"/>
      <c r="D46" s="226">
        <f>B46+C46</f>
        <v>0</v>
      </c>
      <c r="E46" s="226"/>
      <c r="F46" s="226"/>
      <c r="G46" s="226">
        <f>D46-E46</f>
        <v>0</v>
      </c>
    </row>
    <row r="47" spans="1:7" ht="6.75" customHeight="1">
      <c r="A47" s="221"/>
      <c r="B47" s="226"/>
      <c r="C47" s="226"/>
      <c r="D47" s="226"/>
      <c r="E47" s="226"/>
      <c r="F47" s="226"/>
      <c r="G47" s="226"/>
    </row>
    <row r="48" spans="1:7" ht="15">
      <c r="A48" s="219" t="s">
        <v>582</v>
      </c>
      <c r="B48" s="225">
        <f>B49+B59+B68+B79</f>
        <v>0</v>
      </c>
      <c r="C48" s="225">
        <f>C49+C59+C68+C79</f>
        <v>0</v>
      </c>
      <c r="D48" s="225">
        <f>D49+D59+D68+D79</f>
        <v>0</v>
      </c>
      <c r="E48" s="225">
        <f>E49+E59+E68+E79</f>
        <v>0</v>
      </c>
      <c r="F48" s="225">
        <f>F49+F59+F68+F79</f>
        <v>0</v>
      </c>
      <c r="G48" s="225">
        <f aca="true" t="shared" si="7" ref="G48:G83">D48-E48</f>
        <v>0</v>
      </c>
    </row>
    <row r="49" spans="1:7" ht="15">
      <c r="A49" s="219" t="s">
        <v>550</v>
      </c>
      <c r="B49" s="225">
        <f>SUM(B50:B57)</f>
        <v>0</v>
      </c>
      <c r="C49" s="225">
        <f>SUM(C50:C57)</f>
        <v>0</v>
      </c>
      <c r="D49" s="225">
        <f>SUM(D50:D57)</f>
        <v>0</v>
      </c>
      <c r="E49" s="225">
        <f>SUM(E50:E57)</f>
        <v>0</v>
      </c>
      <c r="F49" s="225">
        <f>SUM(F50:F57)</f>
        <v>0</v>
      </c>
      <c r="G49" s="225">
        <f t="shared" si="7"/>
        <v>0</v>
      </c>
    </row>
    <row r="50" spans="1:7" ht="15">
      <c r="A50" s="220" t="s">
        <v>551</v>
      </c>
      <c r="B50" s="226"/>
      <c r="C50" s="226"/>
      <c r="D50" s="226">
        <f>B50+C50</f>
        <v>0</v>
      </c>
      <c r="E50" s="226"/>
      <c r="F50" s="226"/>
      <c r="G50" s="226">
        <f t="shared" si="7"/>
        <v>0</v>
      </c>
    </row>
    <row r="51" spans="1:7" ht="15">
      <c r="A51" s="220" t="s">
        <v>552</v>
      </c>
      <c r="B51" s="226"/>
      <c r="C51" s="226"/>
      <c r="D51" s="226">
        <f aca="true" t="shared" si="8" ref="D51:D57">B51+C51</f>
        <v>0</v>
      </c>
      <c r="E51" s="226"/>
      <c r="F51" s="226"/>
      <c r="G51" s="226">
        <f t="shared" si="7"/>
        <v>0</v>
      </c>
    </row>
    <row r="52" spans="1:7" ht="15">
      <c r="A52" s="220" t="s">
        <v>553</v>
      </c>
      <c r="B52" s="226"/>
      <c r="C52" s="226"/>
      <c r="D52" s="226">
        <f t="shared" si="8"/>
        <v>0</v>
      </c>
      <c r="E52" s="226"/>
      <c r="F52" s="226"/>
      <c r="G52" s="226">
        <f t="shared" si="7"/>
        <v>0</v>
      </c>
    </row>
    <row r="53" spans="1:7" ht="15">
      <c r="A53" s="220" t="s">
        <v>554</v>
      </c>
      <c r="B53" s="226"/>
      <c r="C53" s="226"/>
      <c r="D53" s="226">
        <f t="shared" si="8"/>
        <v>0</v>
      </c>
      <c r="E53" s="226"/>
      <c r="F53" s="226"/>
      <c r="G53" s="226">
        <f t="shared" si="7"/>
        <v>0</v>
      </c>
    </row>
    <row r="54" spans="1:7" ht="15">
      <c r="A54" s="220" t="s">
        <v>555</v>
      </c>
      <c r="B54" s="226"/>
      <c r="C54" s="226"/>
      <c r="D54" s="226">
        <f t="shared" si="8"/>
        <v>0</v>
      </c>
      <c r="E54" s="226"/>
      <c r="F54" s="226"/>
      <c r="G54" s="226">
        <f t="shared" si="7"/>
        <v>0</v>
      </c>
    </row>
    <row r="55" spans="1:7" ht="15">
      <c r="A55" s="220" t="s">
        <v>556</v>
      </c>
      <c r="B55" s="226"/>
      <c r="C55" s="226"/>
      <c r="D55" s="226">
        <f t="shared" si="8"/>
        <v>0</v>
      </c>
      <c r="E55" s="226"/>
      <c r="F55" s="226"/>
      <c r="G55" s="226">
        <f t="shared" si="7"/>
        <v>0</v>
      </c>
    </row>
    <row r="56" spans="1:7" ht="15">
      <c r="A56" s="220" t="s">
        <v>557</v>
      </c>
      <c r="B56" s="226"/>
      <c r="C56" s="226"/>
      <c r="D56" s="226">
        <f t="shared" si="8"/>
        <v>0</v>
      </c>
      <c r="E56" s="226"/>
      <c r="F56" s="226"/>
      <c r="G56" s="226">
        <f t="shared" si="7"/>
        <v>0</v>
      </c>
    </row>
    <row r="57" spans="1:7" ht="15">
      <c r="A57" s="220" t="s">
        <v>558</v>
      </c>
      <c r="B57" s="226"/>
      <c r="C57" s="226"/>
      <c r="D57" s="226">
        <f t="shared" si="8"/>
        <v>0</v>
      </c>
      <c r="E57" s="226"/>
      <c r="F57" s="226"/>
      <c r="G57" s="226">
        <f t="shared" si="7"/>
        <v>0</v>
      </c>
    </row>
    <row r="58" spans="1:7" ht="6.75" customHeight="1">
      <c r="A58" s="221"/>
      <c r="B58" s="226"/>
      <c r="C58" s="226"/>
      <c r="D58" s="226"/>
      <c r="E58" s="226"/>
      <c r="F58" s="226"/>
      <c r="G58" s="226"/>
    </row>
    <row r="59" spans="1:7" ht="15">
      <c r="A59" s="219" t="s">
        <v>559</v>
      </c>
      <c r="B59" s="225">
        <f>SUM(B60:B66)</f>
        <v>0</v>
      </c>
      <c r="C59" s="225">
        <f>SUM(C60:C66)</f>
        <v>0</v>
      </c>
      <c r="D59" s="225">
        <f>SUM(D60:D66)</f>
        <v>0</v>
      </c>
      <c r="E59" s="225">
        <f>SUM(E60:E66)</f>
        <v>0</v>
      </c>
      <c r="F59" s="225">
        <f>SUM(F60:F66)</f>
        <v>0</v>
      </c>
      <c r="G59" s="225">
        <f t="shared" si="7"/>
        <v>0</v>
      </c>
    </row>
    <row r="60" spans="1:7" ht="15">
      <c r="A60" s="220" t="s">
        <v>560</v>
      </c>
      <c r="B60" s="226"/>
      <c r="C60" s="226"/>
      <c r="D60" s="226">
        <f>B60+C60</f>
        <v>0</v>
      </c>
      <c r="E60" s="226"/>
      <c r="F60" s="226"/>
      <c r="G60" s="226">
        <f t="shared" si="7"/>
        <v>0</v>
      </c>
    </row>
    <row r="61" spans="1:7" ht="15">
      <c r="A61" s="220" t="s">
        <v>561</v>
      </c>
      <c r="B61" s="226"/>
      <c r="C61" s="226"/>
      <c r="D61" s="226">
        <f aca="true" t="shared" si="9" ref="D61:D66">B61+C61</f>
        <v>0</v>
      </c>
      <c r="E61" s="226"/>
      <c r="F61" s="226"/>
      <c r="G61" s="226">
        <f t="shared" si="7"/>
        <v>0</v>
      </c>
    </row>
    <row r="62" spans="1:7" ht="15">
      <c r="A62" s="220" t="s">
        <v>562</v>
      </c>
      <c r="B62" s="226"/>
      <c r="C62" s="226"/>
      <c r="D62" s="226">
        <f t="shared" si="9"/>
        <v>0</v>
      </c>
      <c r="E62" s="226"/>
      <c r="F62" s="226"/>
      <c r="G62" s="226">
        <f t="shared" si="7"/>
        <v>0</v>
      </c>
    </row>
    <row r="63" spans="1:7" ht="15">
      <c r="A63" s="220" t="s">
        <v>563</v>
      </c>
      <c r="B63" s="226"/>
      <c r="C63" s="226"/>
      <c r="D63" s="226">
        <f t="shared" si="9"/>
        <v>0</v>
      </c>
      <c r="E63" s="226"/>
      <c r="F63" s="226"/>
      <c r="G63" s="226">
        <f t="shared" si="7"/>
        <v>0</v>
      </c>
    </row>
    <row r="64" spans="1:7" ht="15">
      <c r="A64" s="220" t="s">
        <v>564</v>
      </c>
      <c r="B64" s="226"/>
      <c r="C64" s="226"/>
      <c r="D64" s="226">
        <f t="shared" si="9"/>
        <v>0</v>
      </c>
      <c r="E64" s="226"/>
      <c r="F64" s="226"/>
      <c r="G64" s="226">
        <f t="shared" si="7"/>
        <v>0</v>
      </c>
    </row>
    <row r="65" spans="1:7" ht="15">
      <c r="A65" s="220" t="s">
        <v>565</v>
      </c>
      <c r="B65" s="226"/>
      <c r="C65" s="226"/>
      <c r="D65" s="226">
        <f t="shared" si="9"/>
        <v>0</v>
      </c>
      <c r="E65" s="226"/>
      <c r="F65" s="226"/>
      <c r="G65" s="226">
        <f t="shared" si="7"/>
        <v>0</v>
      </c>
    </row>
    <row r="66" spans="1:7" ht="15">
      <c r="A66" s="220" t="s">
        <v>566</v>
      </c>
      <c r="B66" s="226"/>
      <c r="C66" s="226"/>
      <c r="D66" s="226">
        <f t="shared" si="9"/>
        <v>0</v>
      </c>
      <c r="E66" s="226"/>
      <c r="F66" s="226"/>
      <c r="G66" s="226">
        <f t="shared" si="7"/>
        <v>0</v>
      </c>
    </row>
    <row r="67" spans="1:7" ht="6.75" customHeight="1">
      <c r="A67" s="221"/>
      <c r="B67" s="226"/>
      <c r="C67" s="226"/>
      <c r="D67" s="226"/>
      <c r="E67" s="226"/>
      <c r="F67" s="226"/>
      <c r="G67" s="226"/>
    </row>
    <row r="68" spans="1:7" ht="15">
      <c r="A68" s="219" t="s">
        <v>567</v>
      </c>
      <c r="B68" s="225">
        <f>SUM(B69:B77)</f>
        <v>0</v>
      </c>
      <c r="C68" s="225">
        <f>SUM(C69:C77)</f>
        <v>0</v>
      </c>
      <c r="D68" s="225">
        <f>SUM(D69:D77)</f>
        <v>0</v>
      </c>
      <c r="E68" s="225">
        <f>SUM(E69:E77)</f>
        <v>0</v>
      </c>
      <c r="F68" s="225">
        <f>SUM(F69:F77)</f>
        <v>0</v>
      </c>
      <c r="G68" s="225">
        <f t="shared" si="7"/>
        <v>0</v>
      </c>
    </row>
    <row r="69" spans="1:7" ht="15">
      <c r="A69" s="220" t="s">
        <v>568</v>
      </c>
      <c r="B69" s="226"/>
      <c r="C69" s="226"/>
      <c r="D69" s="226">
        <f>B69+C69</f>
        <v>0</v>
      </c>
      <c r="E69" s="226"/>
      <c r="F69" s="226"/>
      <c r="G69" s="226">
        <f t="shared" si="7"/>
        <v>0</v>
      </c>
    </row>
    <row r="70" spans="1:7" ht="15">
      <c r="A70" s="220" t="s">
        <v>569</v>
      </c>
      <c r="B70" s="226"/>
      <c r="C70" s="226"/>
      <c r="D70" s="226">
        <f aca="true" t="shared" si="10" ref="D70:D77">B70+C70</f>
        <v>0</v>
      </c>
      <c r="E70" s="226"/>
      <c r="F70" s="226"/>
      <c r="G70" s="226">
        <f t="shared" si="7"/>
        <v>0</v>
      </c>
    </row>
    <row r="71" spans="1:7" ht="15">
      <c r="A71" s="220" t="s">
        <v>570</v>
      </c>
      <c r="B71" s="226"/>
      <c r="C71" s="226"/>
      <c r="D71" s="226">
        <f t="shared" si="10"/>
        <v>0</v>
      </c>
      <c r="E71" s="226"/>
      <c r="F71" s="226"/>
      <c r="G71" s="226">
        <f t="shared" si="7"/>
        <v>0</v>
      </c>
    </row>
    <row r="72" spans="1:7" ht="15">
      <c r="A72" s="220" t="s">
        <v>571</v>
      </c>
      <c r="B72" s="226"/>
      <c r="C72" s="226"/>
      <c r="D72" s="226">
        <f t="shared" si="10"/>
        <v>0</v>
      </c>
      <c r="E72" s="226"/>
      <c r="F72" s="226"/>
      <c r="G72" s="226">
        <f t="shared" si="7"/>
        <v>0</v>
      </c>
    </row>
    <row r="73" spans="1:7" ht="15">
      <c r="A73" s="220" t="s">
        <v>572</v>
      </c>
      <c r="B73" s="226"/>
      <c r="C73" s="226"/>
      <c r="D73" s="226">
        <f t="shared" si="10"/>
        <v>0</v>
      </c>
      <c r="E73" s="226"/>
      <c r="F73" s="226"/>
      <c r="G73" s="226">
        <f t="shared" si="7"/>
        <v>0</v>
      </c>
    </row>
    <row r="74" spans="1:7" ht="15">
      <c r="A74" s="220" t="s">
        <v>573</v>
      </c>
      <c r="B74" s="226"/>
      <c r="C74" s="226"/>
      <c r="D74" s="226">
        <f t="shared" si="10"/>
        <v>0</v>
      </c>
      <c r="E74" s="226"/>
      <c r="F74" s="226"/>
      <c r="G74" s="226">
        <f t="shared" si="7"/>
        <v>0</v>
      </c>
    </row>
    <row r="75" spans="1:7" ht="15">
      <c r="A75" s="220" t="s">
        <v>574</v>
      </c>
      <c r="B75" s="226"/>
      <c r="C75" s="226"/>
      <c r="D75" s="226">
        <f t="shared" si="10"/>
        <v>0</v>
      </c>
      <c r="E75" s="226"/>
      <c r="F75" s="226"/>
      <c r="G75" s="226">
        <f t="shared" si="7"/>
        <v>0</v>
      </c>
    </row>
    <row r="76" spans="1:7" ht="15">
      <c r="A76" s="220" t="s">
        <v>575</v>
      </c>
      <c r="B76" s="226"/>
      <c r="C76" s="226"/>
      <c r="D76" s="226">
        <f t="shared" si="10"/>
        <v>0</v>
      </c>
      <c r="E76" s="226"/>
      <c r="F76" s="226"/>
      <c r="G76" s="226">
        <f t="shared" si="7"/>
        <v>0</v>
      </c>
    </row>
    <row r="77" spans="1:7" ht="15">
      <c r="A77" s="222" t="s">
        <v>576</v>
      </c>
      <c r="B77" s="227"/>
      <c r="C77" s="227"/>
      <c r="D77" s="227">
        <f t="shared" si="10"/>
        <v>0</v>
      </c>
      <c r="E77" s="227"/>
      <c r="F77" s="227"/>
      <c r="G77" s="227">
        <f t="shared" si="7"/>
        <v>0</v>
      </c>
    </row>
    <row r="78" spans="1:7" ht="6.75" customHeight="1">
      <c r="A78" s="221"/>
      <c r="B78" s="226"/>
      <c r="C78" s="226"/>
      <c r="D78" s="226"/>
      <c r="E78" s="226"/>
      <c r="F78" s="226"/>
      <c r="G78" s="226"/>
    </row>
    <row r="79" spans="1:7" ht="15">
      <c r="A79" s="219" t="s">
        <v>577</v>
      </c>
      <c r="B79" s="225">
        <f>SUM(B80:B83)</f>
        <v>0</v>
      </c>
      <c r="C79" s="225">
        <f>SUM(C80:C83)</f>
        <v>0</v>
      </c>
      <c r="D79" s="225">
        <f>SUM(D80:D83)</f>
        <v>0</v>
      </c>
      <c r="E79" s="225">
        <f>SUM(E80:E83)</f>
        <v>0</v>
      </c>
      <c r="F79" s="225">
        <f>SUM(F80:F83)</f>
        <v>0</v>
      </c>
      <c r="G79" s="225">
        <f t="shared" si="7"/>
        <v>0</v>
      </c>
    </row>
    <row r="80" spans="1:7" ht="15">
      <c r="A80" s="220" t="s">
        <v>578</v>
      </c>
      <c r="B80" s="226"/>
      <c r="C80" s="226"/>
      <c r="D80" s="226">
        <f>B80+C80</f>
        <v>0</v>
      </c>
      <c r="E80" s="226"/>
      <c r="F80" s="226"/>
      <c r="G80" s="226">
        <f t="shared" si="7"/>
        <v>0</v>
      </c>
    </row>
    <row r="81" spans="1:7" ht="30">
      <c r="A81" s="60" t="s">
        <v>579</v>
      </c>
      <c r="B81" s="226"/>
      <c r="C81" s="226"/>
      <c r="D81" s="226">
        <f>B81+C81</f>
        <v>0</v>
      </c>
      <c r="E81" s="226"/>
      <c r="F81" s="226"/>
      <c r="G81" s="226">
        <f t="shared" si="7"/>
        <v>0</v>
      </c>
    </row>
    <row r="82" spans="1:7" ht="15">
      <c r="A82" s="220" t="s">
        <v>580</v>
      </c>
      <c r="B82" s="226"/>
      <c r="C82" s="226"/>
      <c r="D82" s="226">
        <f>B82+C82</f>
        <v>0</v>
      </c>
      <c r="E82" s="226"/>
      <c r="F82" s="226"/>
      <c r="G82" s="226">
        <f t="shared" si="7"/>
        <v>0</v>
      </c>
    </row>
    <row r="83" spans="1:7" ht="15">
      <c r="A83" s="220" t="s">
        <v>581</v>
      </c>
      <c r="B83" s="226"/>
      <c r="C83" s="226"/>
      <c r="D83" s="226">
        <f>B83+C83</f>
        <v>0</v>
      </c>
      <c r="E83" s="226"/>
      <c r="F83" s="226"/>
      <c r="G83" s="226">
        <f t="shared" si="7"/>
        <v>0</v>
      </c>
    </row>
    <row r="84" spans="1:7" ht="6.75" customHeight="1">
      <c r="A84" s="221"/>
      <c r="B84" s="226"/>
      <c r="C84" s="226"/>
      <c r="D84" s="226"/>
      <c r="E84" s="226"/>
      <c r="F84" s="226"/>
      <c r="G84" s="226"/>
    </row>
    <row r="85" spans="1:7" ht="15">
      <c r="A85" s="219" t="s">
        <v>540</v>
      </c>
      <c r="B85" s="225">
        <f aca="true" t="shared" si="11" ref="B85:G85">B11+B48</f>
        <v>19961128</v>
      </c>
      <c r="C85" s="225">
        <f t="shared" si="11"/>
        <v>141711.69</v>
      </c>
      <c r="D85" s="225">
        <f t="shared" si="11"/>
        <v>20102839.69</v>
      </c>
      <c r="E85" s="225">
        <f t="shared" si="11"/>
        <v>10552786.08</v>
      </c>
      <c r="F85" s="225">
        <f t="shared" si="11"/>
        <v>10552786.08</v>
      </c>
      <c r="G85" s="225">
        <f t="shared" si="11"/>
        <v>9550053.610000001</v>
      </c>
    </row>
    <row r="86" spans="1:7" ht="6.75" customHeight="1" thickBot="1">
      <c r="A86" s="223"/>
      <c r="B86" s="228"/>
      <c r="C86" s="228"/>
      <c r="D86" s="228"/>
      <c r="E86" s="228"/>
      <c r="F86" s="228"/>
      <c r="G86" s="228"/>
    </row>
    <row r="93" spans="1:7" s="30" customFormat="1" ht="17.25">
      <c r="A93" s="229" t="s">
        <v>598</v>
      </c>
      <c r="C93" s="229"/>
      <c r="E93" s="209" t="s">
        <v>599</v>
      </c>
      <c r="F93" s="210"/>
      <c r="G93" s="211"/>
    </row>
    <row r="94" spans="1:7" s="30" customFormat="1" ht="15.75" customHeight="1">
      <c r="A94" s="231" t="s">
        <v>389</v>
      </c>
      <c r="C94" s="210"/>
      <c r="E94" s="211"/>
      <c r="F94" s="210" t="s">
        <v>124</v>
      </c>
      <c r="G94" s="211"/>
    </row>
    <row r="95" spans="1:7" s="30" customFormat="1" ht="17.25">
      <c r="A95" s="230" t="s">
        <v>388</v>
      </c>
      <c r="C95" s="229"/>
      <c r="E95" s="211"/>
      <c r="F95" s="210" t="s">
        <v>125</v>
      </c>
      <c r="G95" s="211"/>
    </row>
    <row r="96" s="30" customFormat="1" ht="17.25"/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 horizontalCentered="1"/>
  <pageMargins left="0.4724409448818898" right="0.4724409448818898" top="0.5905511811023623" bottom="0.5905511811023623" header="0.31496062992125984" footer="0.31496062992125984"/>
  <pageSetup fitToHeight="1" fitToWidth="1" horizontalDpi="600" verticalDpi="600" orientation="portrait" scale="46" r:id="rId1"/>
  <rowBreaks count="1" manualBreakCount="1">
    <brk id="7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C50" sqref="C50"/>
    </sheetView>
  </sheetViews>
  <sheetFormatPr defaultColWidth="11.00390625" defaultRowHeight="15"/>
  <cols>
    <col min="1" max="1" width="11.00390625" style="26" hidden="1" customWidth="1"/>
    <col min="2" max="2" width="55.8515625" style="26" customWidth="1"/>
    <col min="3" max="3" width="16.140625" style="26" customWidth="1"/>
    <col min="4" max="4" width="18.7109375" style="26" customWidth="1"/>
    <col min="5" max="5" width="15.8515625" style="26" customWidth="1"/>
    <col min="6" max="8" width="15.57421875" style="26" customWidth="1"/>
    <col min="9" max="16384" width="11.00390625" style="26" customWidth="1"/>
  </cols>
  <sheetData>
    <row r="1" ht="15" thickBot="1"/>
    <row r="2" spans="2:8" s="30" customFormat="1" ht="17.25">
      <c r="B2" s="277" t="s">
        <v>326</v>
      </c>
      <c r="C2" s="278"/>
      <c r="D2" s="278"/>
      <c r="E2" s="278"/>
      <c r="F2" s="278"/>
      <c r="G2" s="278"/>
      <c r="H2" s="323"/>
    </row>
    <row r="3" spans="2:8" s="30" customFormat="1" ht="17.25">
      <c r="B3" s="301" t="s">
        <v>459</v>
      </c>
      <c r="C3" s="302"/>
      <c r="D3" s="302"/>
      <c r="E3" s="302"/>
      <c r="F3" s="302"/>
      <c r="G3" s="302"/>
      <c r="H3" s="324"/>
    </row>
    <row r="4" spans="2:8" s="30" customFormat="1" ht="17.25">
      <c r="B4" s="301" t="s">
        <v>583</v>
      </c>
      <c r="C4" s="302"/>
      <c r="D4" s="302"/>
      <c r="E4" s="302"/>
      <c r="F4" s="302"/>
      <c r="G4" s="302"/>
      <c r="H4" s="324"/>
    </row>
    <row r="5" spans="2:8" s="30" customFormat="1" ht="17.25">
      <c r="B5" s="301" t="s">
        <v>281</v>
      </c>
      <c r="C5" s="302"/>
      <c r="D5" s="302"/>
      <c r="E5" s="302"/>
      <c r="F5" s="302"/>
      <c r="G5" s="302"/>
      <c r="H5" s="324"/>
    </row>
    <row r="6" spans="2:8" s="30" customFormat="1" ht="18" thickBot="1">
      <c r="B6" s="304" t="s">
        <v>1</v>
      </c>
      <c r="C6" s="305"/>
      <c r="D6" s="305"/>
      <c r="E6" s="305"/>
      <c r="F6" s="305"/>
      <c r="G6" s="305"/>
      <c r="H6" s="325"/>
    </row>
    <row r="7" spans="2:8" ht="15.75" thickBot="1">
      <c r="B7" s="311" t="s">
        <v>2</v>
      </c>
      <c r="C7" s="338" t="s">
        <v>461</v>
      </c>
      <c r="D7" s="339"/>
      <c r="E7" s="339"/>
      <c r="F7" s="339"/>
      <c r="G7" s="340"/>
      <c r="H7" s="309" t="s">
        <v>462</v>
      </c>
    </row>
    <row r="8" spans="2:8" ht="31.5" thickBot="1">
      <c r="B8" s="313"/>
      <c r="C8" s="77" t="s">
        <v>288</v>
      </c>
      <c r="D8" s="77" t="s">
        <v>463</v>
      </c>
      <c r="E8" s="77" t="s">
        <v>464</v>
      </c>
      <c r="F8" s="77" t="s">
        <v>584</v>
      </c>
      <c r="G8" s="77" t="s">
        <v>304</v>
      </c>
      <c r="H8" s="310"/>
    </row>
    <row r="9" spans="2:8" ht="15">
      <c r="B9" s="205" t="s">
        <v>585</v>
      </c>
      <c r="C9" s="212">
        <f>C10+C11+C12+C15+C16+C19</f>
        <v>8646575</v>
      </c>
      <c r="D9" s="212">
        <f>D10+D11+D12+D15+D16+D19</f>
        <v>3.2741809263825417E-11</v>
      </c>
      <c r="E9" s="212">
        <f>E10+E11+E12+E15+E16+E19</f>
        <v>8646575</v>
      </c>
      <c r="F9" s="212">
        <f>F10+F11+F12+F15+F16+F19</f>
        <v>5836859.010000001</v>
      </c>
      <c r="G9" s="212">
        <f>G10+G11+G12+G15+G16+G19</f>
        <v>5836859.010000001</v>
      </c>
      <c r="H9" s="213">
        <f>E9-F9</f>
        <v>2809715.9899999993</v>
      </c>
    </row>
    <row r="10" spans="2:8" ht="20.25" customHeight="1">
      <c r="B10" s="184" t="s">
        <v>586</v>
      </c>
      <c r="C10" s="212">
        <f>'F6a_EAEPED_COG'!D11</f>
        <v>8646575</v>
      </c>
      <c r="D10" s="213">
        <f>'F6a_EAEPED_COG'!E11</f>
        <v>3.2741809263825417E-11</v>
      </c>
      <c r="E10" s="214">
        <f>C10+D10</f>
        <v>8646575</v>
      </c>
      <c r="F10" s="213">
        <f>'F6a_EAEPED_COG'!G11</f>
        <v>5836859.010000001</v>
      </c>
      <c r="G10" s="213">
        <f>'F6a_EAEPED_COG'!H11</f>
        <v>5836859.010000001</v>
      </c>
      <c r="H10" s="214">
        <f aca="true" t="shared" si="0" ref="H10:H31">E10-F10</f>
        <v>2809715.9899999993</v>
      </c>
    </row>
    <row r="11" spans="2:8" ht="15">
      <c r="B11" s="184" t="s">
        <v>587</v>
      </c>
      <c r="C11" s="212"/>
      <c r="D11" s="213"/>
      <c r="E11" s="214">
        <f>C11+D11</f>
        <v>0</v>
      </c>
      <c r="F11" s="213"/>
      <c r="G11" s="213"/>
      <c r="H11" s="214">
        <f t="shared" si="0"/>
        <v>0</v>
      </c>
    </row>
    <row r="12" spans="2:8" ht="15">
      <c r="B12" s="184" t="s">
        <v>588</v>
      </c>
      <c r="C12" s="215">
        <f>SUM(C13:C14)</f>
        <v>0</v>
      </c>
      <c r="D12" s="215">
        <f>SUM(D13:D14)</f>
        <v>0</v>
      </c>
      <c r="E12" s="215">
        <f>SUM(E13:E14)</f>
        <v>0</v>
      </c>
      <c r="F12" s="215">
        <f>SUM(F13:F14)</f>
        <v>0</v>
      </c>
      <c r="G12" s="215">
        <f>SUM(G13:G14)</f>
        <v>0</v>
      </c>
      <c r="H12" s="214">
        <f t="shared" si="0"/>
        <v>0</v>
      </c>
    </row>
    <row r="13" spans="2:8" ht="15">
      <c r="B13" s="206" t="s">
        <v>589</v>
      </c>
      <c r="C13" s="212"/>
      <c r="D13" s="213"/>
      <c r="E13" s="214">
        <f>C13+D13</f>
        <v>0</v>
      </c>
      <c r="F13" s="213"/>
      <c r="G13" s="213"/>
      <c r="H13" s="214">
        <f t="shared" si="0"/>
        <v>0</v>
      </c>
    </row>
    <row r="14" spans="2:8" ht="15">
      <c r="B14" s="206" t="s">
        <v>590</v>
      </c>
      <c r="C14" s="212"/>
      <c r="D14" s="213"/>
      <c r="E14" s="214">
        <f>C14+D14</f>
        <v>0</v>
      </c>
      <c r="F14" s="213"/>
      <c r="G14" s="213"/>
      <c r="H14" s="214">
        <f t="shared" si="0"/>
        <v>0</v>
      </c>
    </row>
    <row r="15" spans="2:8" ht="15">
      <c r="B15" s="184" t="s">
        <v>591</v>
      </c>
      <c r="C15" s="212"/>
      <c r="D15" s="213"/>
      <c r="E15" s="214">
        <f>C15+D15</f>
        <v>0</v>
      </c>
      <c r="F15" s="213"/>
      <c r="G15" s="213"/>
      <c r="H15" s="214">
        <f t="shared" si="0"/>
        <v>0</v>
      </c>
    </row>
    <row r="16" spans="2:8" ht="33.75" customHeight="1">
      <c r="B16" s="184" t="s">
        <v>592</v>
      </c>
      <c r="C16" s="215">
        <f>C17+C18</f>
        <v>0</v>
      </c>
      <c r="D16" s="215">
        <f>D17+D18</f>
        <v>0</v>
      </c>
      <c r="E16" s="215">
        <f>E17+E18</f>
        <v>0</v>
      </c>
      <c r="F16" s="215">
        <f>F17+F18</f>
        <v>0</v>
      </c>
      <c r="G16" s="215">
        <f>G17+G18</f>
        <v>0</v>
      </c>
      <c r="H16" s="214">
        <f t="shared" si="0"/>
        <v>0</v>
      </c>
    </row>
    <row r="17" spans="2:8" ht="15">
      <c r="B17" s="206" t="s">
        <v>593</v>
      </c>
      <c r="C17" s="212"/>
      <c r="D17" s="213"/>
      <c r="E17" s="214">
        <f>C17+D17</f>
        <v>0</v>
      </c>
      <c r="F17" s="213"/>
      <c r="G17" s="213"/>
      <c r="H17" s="214">
        <f t="shared" si="0"/>
        <v>0</v>
      </c>
    </row>
    <row r="18" spans="2:8" ht="15">
      <c r="B18" s="206" t="s">
        <v>594</v>
      </c>
      <c r="C18" s="212"/>
      <c r="D18" s="213"/>
      <c r="E18" s="214">
        <f>C18+D18</f>
        <v>0</v>
      </c>
      <c r="F18" s="213"/>
      <c r="G18" s="213"/>
      <c r="H18" s="214">
        <f t="shared" si="0"/>
        <v>0</v>
      </c>
    </row>
    <row r="19" spans="2:8" ht="15">
      <c r="B19" s="184" t="s">
        <v>595</v>
      </c>
      <c r="C19" s="212"/>
      <c r="D19" s="213"/>
      <c r="E19" s="214">
        <f>C19+D19</f>
        <v>0</v>
      </c>
      <c r="F19" s="213"/>
      <c r="G19" s="213"/>
      <c r="H19" s="214">
        <f t="shared" si="0"/>
        <v>0</v>
      </c>
    </row>
    <row r="20" spans="2:8" ht="15">
      <c r="B20" s="184"/>
      <c r="C20" s="212"/>
      <c r="D20" s="213"/>
      <c r="E20" s="213"/>
      <c r="F20" s="213"/>
      <c r="G20" s="213"/>
      <c r="H20" s="214"/>
    </row>
    <row r="21" spans="2:8" ht="15">
      <c r="B21" s="205" t="s">
        <v>596</v>
      </c>
      <c r="C21" s="212">
        <f>C22+C23+C24+C27+C28+C31</f>
        <v>0</v>
      </c>
      <c r="D21" s="212">
        <f>D22+D23+D24+D27+D28+D31</f>
        <v>0</v>
      </c>
      <c r="E21" s="212">
        <f>E22+E23+E24+E27+E28+E31</f>
        <v>0</v>
      </c>
      <c r="F21" s="212">
        <f>F22+F23+F24+F27+F28+F31</f>
        <v>0</v>
      </c>
      <c r="G21" s="212">
        <f>G22+G23+G24+G27+G28+G31</f>
        <v>0</v>
      </c>
      <c r="H21" s="213">
        <f t="shared" si="0"/>
        <v>0</v>
      </c>
    </row>
    <row r="22" spans="2:8" ht="18.75" customHeight="1">
      <c r="B22" s="184" t="s">
        <v>586</v>
      </c>
      <c r="C22" s="212"/>
      <c r="D22" s="213"/>
      <c r="E22" s="214">
        <f>C22+D22</f>
        <v>0</v>
      </c>
      <c r="F22" s="213"/>
      <c r="G22" s="213"/>
      <c r="H22" s="214">
        <f t="shared" si="0"/>
        <v>0</v>
      </c>
    </row>
    <row r="23" spans="2:8" ht="15">
      <c r="B23" s="184" t="s">
        <v>587</v>
      </c>
      <c r="C23" s="212"/>
      <c r="D23" s="213"/>
      <c r="E23" s="214">
        <f>C23+D23</f>
        <v>0</v>
      </c>
      <c r="F23" s="213"/>
      <c r="G23" s="213"/>
      <c r="H23" s="214">
        <f t="shared" si="0"/>
        <v>0</v>
      </c>
    </row>
    <row r="24" spans="2:8" ht="15">
      <c r="B24" s="184" t="s">
        <v>588</v>
      </c>
      <c r="C24" s="215">
        <f>SUM(C25:C26)</f>
        <v>0</v>
      </c>
      <c r="D24" s="215">
        <f>SUM(D25:D26)</f>
        <v>0</v>
      </c>
      <c r="E24" s="215">
        <f>SUM(E25:E26)</f>
        <v>0</v>
      </c>
      <c r="F24" s="215">
        <f>SUM(F25:F26)</f>
        <v>0</v>
      </c>
      <c r="G24" s="215">
        <f>SUM(G25:G26)</f>
        <v>0</v>
      </c>
      <c r="H24" s="214">
        <f t="shared" si="0"/>
        <v>0</v>
      </c>
    </row>
    <row r="25" spans="2:8" ht="15">
      <c r="B25" s="206" t="s">
        <v>589</v>
      </c>
      <c r="C25" s="212"/>
      <c r="D25" s="213"/>
      <c r="E25" s="214">
        <f>C25+D25</f>
        <v>0</v>
      </c>
      <c r="F25" s="213"/>
      <c r="G25" s="213"/>
      <c r="H25" s="214">
        <f t="shared" si="0"/>
        <v>0</v>
      </c>
    </row>
    <row r="26" spans="2:8" ht="15">
      <c r="B26" s="206" t="s">
        <v>590</v>
      </c>
      <c r="C26" s="212"/>
      <c r="D26" s="213"/>
      <c r="E26" s="214">
        <f>C26+D26</f>
        <v>0</v>
      </c>
      <c r="F26" s="213"/>
      <c r="G26" s="213"/>
      <c r="H26" s="214">
        <f t="shared" si="0"/>
        <v>0</v>
      </c>
    </row>
    <row r="27" spans="2:8" ht="15">
      <c r="B27" s="184" t="s">
        <v>591</v>
      </c>
      <c r="C27" s="212"/>
      <c r="D27" s="213"/>
      <c r="E27" s="214">
        <f>C27+D27</f>
        <v>0</v>
      </c>
      <c r="F27" s="213"/>
      <c r="G27" s="213"/>
      <c r="H27" s="214">
        <f t="shared" si="0"/>
        <v>0</v>
      </c>
    </row>
    <row r="28" spans="2:8" ht="30.75" customHeight="1">
      <c r="B28" s="184" t="s">
        <v>592</v>
      </c>
      <c r="C28" s="215">
        <f>C29+C30</f>
        <v>0</v>
      </c>
      <c r="D28" s="215">
        <f>D29+D30</f>
        <v>0</v>
      </c>
      <c r="E28" s="215">
        <f>E29+E30</f>
        <v>0</v>
      </c>
      <c r="F28" s="215">
        <f>F29+F30</f>
        <v>0</v>
      </c>
      <c r="G28" s="215">
        <f>G29+G30</f>
        <v>0</v>
      </c>
      <c r="H28" s="214">
        <f t="shared" si="0"/>
        <v>0</v>
      </c>
    </row>
    <row r="29" spans="2:8" ht="15">
      <c r="B29" s="206" t="s">
        <v>593</v>
      </c>
      <c r="C29" s="212"/>
      <c r="D29" s="213"/>
      <c r="E29" s="214">
        <f>C29+D29</f>
        <v>0</v>
      </c>
      <c r="F29" s="213"/>
      <c r="G29" s="213"/>
      <c r="H29" s="214">
        <f t="shared" si="0"/>
        <v>0</v>
      </c>
    </row>
    <row r="30" spans="2:8" ht="15">
      <c r="B30" s="206" t="s">
        <v>594</v>
      </c>
      <c r="C30" s="212"/>
      <c r="D30" s="213"/>
      <c r="E30" s="214">
        <f>C30+D30</f>
        <v>0</v>
      </c>
      <c r="F30" s="213"/>
      <c r="G30" s="213"/>
      <c r="H30" s="214">
        <f t="shared" si="0"/>
        <v>0</v>
      </c>
    </row>
    <row r="31" spans="2:8" ht="15">
      <c r="B31" s="184" t="s">
        <v>595</v>
      </c>
      <c r="C31" s="212"/>
      <c r="D31" s="213"/>
      <c r="E31" s="214">
        <f>C31+D31</f>
        <v>0</v>
      </c>
      <c r="F31" s="213"/>
      <c r="G31" s="213"/>
      <c r="H31" s="214">
        <f t="shared" si="0"/>
        <v>0</v>
      </c>
    </row>
    <row r="32" spans="2:8" ht="30.75">
      <c r="B32" s="205" t="s">
        <v>597</v>
      </c>
      <c r="C32" s="212">
        <f aca="true" t="shared" si="1" ref="C32:H32">C9+C21</f>
        <v>8646575</v>
      </c>
      <c r="D32" s="212">
        <f t="shared" si="1"/>
        <v>3.2741809263825417E-11</v>
      </c>
      <c r="E32" s="212">
        <f t="shared" si="1"/>
        <v>8646575</v>
      </c>
      <c r="F32" s="212">
        <f t="shared" si="1"/>
        <v>5836859.010000001</v>
      </c>
      <c r="G32" s="212">
        <f t="shared" si="1"/>
        <v>5836859.010000001</v>
      </c>
      <c r="H32" s="212">
        <f t="shared" si="1"/>
        <v>2809715.9899999993</v>
      </c>
    </row>
    <row r="33" spans="2:8" ht="15.75" thickBot="1">
      <c r="B33" s="207"/>
      <c r="C33" s="216"/>
      <c r="D33" s="217"/>
      <c r="E33" s="217"/>
      <c r="F33" s="217"/>
      <c r="G33" s="217"/>
      <c r="H33" s="217"/>
    </row>
    <row r="42" spans="2:7" s="30" customFormat="1" ht="17.25">
      <c r="B42" s="315" t="s">
        <v>283</v>
      </c>
      <c r="C42" s="315"/>
      <c r="E42" s="209" t="s">
        <v>283</v>
      </c>
      <c r="F42" s="210"/>
      <c r="G42" s="211"/>
    </row>
    <row r="43" spans="2:7" s="30" customFormat="1" ht="15.75" customHeight="1">
      <c r="B43" s="314" t="s">
        <v>389</v>
      </c>
      <c r="C43" s="314"/>
      <c r="E43" s="211"/>
      <c r="F43" s="210" t="s">
        <v>124</v>
      </c>
      <c r="G43" s="211"/>
    </row>
    <row r="44" spans="2:7" s="30" customFormat="1" ht="17.25">
      <c r="B44" s="315" t="s">
        <v>388</v>
      </c>
      <c r="C44" s="315"/>
      <c r="E44" s="211"/>
      <c r="F44" s="210" t="s">
        <v>125</v>
      </c>
      <c r="G44" s="211"/>
    </row>
    <row r="45" s="30" customFormat="1" ht="17.25"/>
  </sheetData>
  <sheetProtection/>
  <mergeCells count="11">
    <mergeCell ref="B7:B8"/>
    <mergeCell ref="C7:G7"/>
    <mergeCell ref="H7:H8"/>
    <mergeCell ref="B42:C42"/>
    <mergeCell ref="B43:C43"/>
    <mergeCell ref="B44:C44"/>
    <mergeCell ref="B2:H2"/>
    <mergeCell ref="B3:H3"/>
    <mergeCell ref="B4:H4"/>
    <mergeCell ref="B5:H5"/>
    <mergeCell ref="B6:H6"/>
  </mergeCells>
  <printOptions horizontalCentered="1"/>
  <pageMargins left="0.4724409448818898" right="0.4724409448818898" top="0.5905511811023623" bottom="0.5905511811023623" header="0.5118110236220472" footer="0.5118110236220472"/>
  <pageSetup fitToHeight="1" fitToWidth="1" horizontalDpi="600" verticalDpi="600" orientation="portrait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37">
      <selection activeCell="C57" sqref="C57"/>
    </sheetView>
  </sheetViews>
  <sheetFormatPr defaultColWidth="11.421875" defaultRowHeight="15"/>
  <cols>
    <col min="1" max="1" width="51.421875" style="26" customWidth="1"/>
    <col min="2" max="6" width="18.421875" style="26" bestFit="1" customWidth="1"/>
    <col min="7" max="7" width="17.140625" style="26" bestFit="1" customWidth="1"/>
    <col min="8" max="8" width="14.140625" style="26" hidden="1" customWidth="1"/>
    <col min="9" max="10" width="11.421875" style="26" hidden="1" customWidth="1"/>
    <col min="11" max="11" width="14.140625" style="26" hidden="1" customWidth="1"/>
    <col min="12" max="12" width="15.140625" style="26" hidden="1" customWidth="1"/>
    <col min="13" max="13" width="0" style="26" hidden="1" customWidth="1"/>
    <col min="14" max="16384" width="11.421875" style="26" customWidth="1"/>
  </cols>
  <sheetData>
    <row r="1" spans="1:7" s="30" customFormat="1" ht="17.25">
      <c r="A1" s="277" t="s">
        <v>127</v>
      </c>
      <c r="B1" s="278"/>
      <c r="C1" s="278"/>
      <c r="D1" s="278"/>
      <c r="E1" s="278"/>
      <c r="F1" s="278"/>
      <c r="G1" s="279"/>
    </row>
    <row r="2" spans="1:7" s="30" customFormat="1" ht="17.25">
      <c r="A2" s="301" t="s">
        <v>602</v>
      </c>
      <c r="B2" s="348"/>
      <c r="C2" s="348"/>
      <c r="D2" s="348"/>
      <c r="E2" s="348"/>
      <c r="F2" s="348"/>
      <c r="G2" s="303"/>
    </row>
    <row r="3" spans="1:7" s="30" customFormat="1" ht="18" thickBot="1">
      <c r="A3" s="304" t="s">
        <v>1</v>
      </c>
      <c r="B3" s="305"/>
      <c r="C3" s="305"/>
      <c r="D3" s="305"/>
      <c r="E3" s="305"/>
      <c r="F3" s="305"/>
      <c r="G3" s="306"/>
    </row>
    <row r="4" spans="1:7" ht="49.5" thickBot="1">
      <c r="A4" s="240" t="s">
        <v>603</v>
      </c>
      <c r="B4" s="208">
        <v>2015</v>
      </c>
      <c r="C4" s="208">
        <v>2016</v>
      </c>
      <c r="D4" s="208">
        <v>2017</v>
      </c>
      <c r="E4" s="208">
        <v>2018</v>
      </c>
      <c r="F4" s="208">
        <v>2019</v>
      </c>
      <c r="G4" s="208" t="s">
        <v>631</v>
      </c>
    </row>
    <row r="5" spans="1:7" ht="15">
      <c r="A5" s="241"/>
      <c r="B5" s="242"/>
      <c r="C5" s="242"/>
      <c r="D5" s="242"/>
      <c r="E5" s="242"/>
      <c r="F5" s="242"/>
      <c r="G5" s="242"/>
    </row>
    <row r="6" spans="1:12" ht="30.75">
      <c r="A6" s="243" t="s">
        <v>604</v>
      </c>
      <c r="B6" s="244">
        <f>B13+B16+B18</f>
        <v>28050323.69</v>
      </c>
      <c r="C6" s="244">
        <f>C13+C16+C18</f>
        <v>30182517.349999998</v>
      </c>
      <c r="D6" s="244">
        <f>D13+D16+D18</f>
        <v>30616599.26</v>
      </c>
      <c r="E6" s="244">
        <f>E13+E16+E18</f>
        <v>32823794.840000004</v>
      </c>
      <c r="F6" s="244">
        <f>F7+F8+F9+F10+F11+F12+F13+F14+F15+F16+F17+F18</f>
        <v>22545894.67</v>
      </c>
      <c r="G6" s="244">
        <f>G7+G8+G9+G10+G11+G12+G13+G14+G15+G16+G17+G18</f>
        <v>9252779.83</v>
      </c>
      <c r="H6" s="26">
        <v>5515261.89</v>
      </c>
      <c r="K6" s="26">
        <v>15093874</v>
      </c>
      <c r="L6" s="26">
        <f>H6+K6</f>
        <v>20609135.89</v>
      </c>
    </row>
    <row r="7" spans="1:7" ht="15">
      <c r="A7" s="245" t="s">
        <v>614</v>
      </c>
      <c r="B7" s="246"/>
      <c r="C7" s="246"/>
      <c r="D7" s="246"/>
      <c r="E7" s="246"/>
      <c r="F7" s="246"/>
      <c r="G7" s="246"/>
    </row>
    <row r="8" spans="1:7" ht="30">
      <c r="A8" s="245" t="s">
        <v>615</v>
      </c>
      <c r="B8" s="246"/>
      <c r="C8" s="246"/>
      <c r="D8" s="246"/>
      <c r="E8" s="246"/>
      <c r="F8" s="246"/>
      <c r="G8" s="246"/>
    </row>
    <row r="9" spans="1:7" ht="15">
      <c r="A9" s="245" t="s">
        <v>616</v>
      </c>
      <c r="B9" s="246"/>
      <c r="C9" s="246"/>
      <c r="D9" s="246"/>
      <c r="E9" s="246"/>
      <c r="F9" s="246"/>
      <c r="G9" s="246"/>
    </row>
    <row r="10" spans="1:7" ht="15">
      <c r="A10" s="245" t="s">
        <v>617</v>
      </c>
      <c r="B10" s="246"/>
      <c r="C10" s="246"/>
      <c r="D10" s="246"/>
      <c r="E10" s="246"/>
      <c r="F10" s="246"/>
      <c r="G10" s="246"/>
    </row>
    <row r="11" spans="1:7" ht="15">
      <c r="A11" s="245" t="s">
        <v>618</v>
      </c>
      <c r="B11" s="246"/>
      <c r="C11" s="246"/>
      <c r="D11" s="246"/>
      <c r="E11" s="246"/>
      <c r="F11" s="246">
        <v>10026.37</v>
      </c>
      <c r="G11" s="246">
        <f>'F5_EAID'!F14</f>
        <v>3693.78</v>
      </c>
    </row>
    <row r="12" spans="1:7" ht="15">
      <c r="A12" s="245" t="s">
        <v>619</v>
      </c>
      <c r="B12" s="246"/>
      <c r="C12" s="246"/>
      <c r="D12" s="246"/>
      <c r="E12" s="246"/>
      <c r="F12" s="246"/>
      <c r="G12" s="246"/>
    </row>
    <row r="13" spans="1:12" ht="30">
      <c r="A13" s="245" t="s">
        <v>620</v>
      </c>
      <c r="B13" s="246">
        <v>14771382.49</v>
      </c>
      <c r="C13" s="246">
        <v>18341165.58</v>
      </c>
      <c r="D13" s="246">
        <v>16208576.74</v>
      </c>
      <c r="E13" s="246">
        <v>19498804.42</v>
      </c>
      <c r="F13" s="246">
        <v>13535056.75</v>
      </c>
      <c r="G13" s="246">
        <f>'F5_EAID'!F16</f>
        <v>3326876.5300000003</v>
      </c>
      <c r="H13" s="246">
        <v>3414909.89</v>
      </c>
      <c r="K13" s="247">
        <v>8929936</v>
      </c>
      <c r="L13" s="248">
        <f>H13+K13</f>
        <v>12344845.89</v>
      </c>
    </row>
    <row r="14" spans="1:7" ht="15">
      <c r="A14" s="245" t="s">
        <v>621</v>
      </c>
      <c r="B14" s="246"/>
      <c r="C14" s="246"/>
      <c r="D14" s="246"/>
      <c r="E14" s="246"/>
      <c r="F14" s="246"/>
      <c r="G14" s="246"/>
    </row>
    <row r="15" spans="1:7" ht="30">
      <c r="A15" s="245" t="s">
        <v>622</v>
      </c>
      <c r="B15" s="246"/>
      <c r="C15" s="246"/>
      <c r="D15" s="246"/>
      <c r="E15" s="246"/>
      <c r="F15" s="246"/>
      <c r="G15" s="246"/>
    </row>
    <row r="16" spans="1:12" ht="15">
      <c r="A16" s="245" t="s">
        <v>623</v>
      </c>
      <c r="B16" s="246">
        <v>8915750</v>
      </c>
      <c r="C16" s="246">
        <v>8894386</v>
      </c>
      <c r="D16" s="246">
        <v>13623810</v>
      </c>
      <c r="E16" s="246">
        <v>13324990.42</v>
      </c>
      <c r="F16" s="246">
        <v>9000811.55</v>
      </c>
      <c r="G16" s="246">
        <f>'F5_EAID'!F35</f>
        <v>5922209.52</v>
      </c>
      <c r="H16" s="246">
        <v>2100352</v>
      </c>
      <c r="K16" s="247">
        <v>6163938</v>
      </c>
      <c r="L16" s="248">
        <f>H16+K16</f>
        <v>8264290</v>
      </c>
    </row>
    <row r="17" spans="1:12" ht="15">
      <c r="A17" s="245" t="s">
        <v>624</v>
      </c>
      <c r="B17" s="246"/>
      <c r="C17" s="246"/>
      <c r="D17" s="246"/>
      <c r="E17" s="246"/>
      <c r="F17" s="246"/>
      <c r="G17" s="246"/>
      <c r="L17" s="248"/>
    </row>
    <row r="18" spans="1:12" ht="15">
      <c r="A18" s="245" t="s">
        <v>625</v>
      </c>
      <c r="B18" s="246">
        <v>4363191.2</v>
      </c>
      <c r="C18" s="246">
        <v>2946965.77</v>
      </c>
      <c r="D18" s="246">
        <v>784212.52</v>
      </c>
      <c r="E18" s="246"/>
      <c r="F18" s="246"/>
      <c r="G18" s="246">
        <v>0</v>
      </c>
      <c r="H18" s="246"/>
      <c r="L18" s="248"/>
    </row>
    <row r="19" spans="1:7" ht="15">
      <c r="A19" s="249"/>
      <c r="B19" s="242"/>
      <c r="C19" s="242"/>
      <c r="D19" s="242"/>
      <c r="E19" s="242"/>
      <c r="F19" s="242"/>
      <c r="G19" s="242"/>
    </row>
    <row r="20" spans="1:7" ht="33">
      <c r="A20" s="243" t="s">
        <v>632</v>
      </c>
      <c r="B20" s="244">
        <f aca="true" t="shared" si="0" ref="B20:G20">B21+B22+B23+B24+B25</f>
        <v>0</v>
      </c>
      <c r="C20" s="244">
        <f t="shared" si="0"/>
        <v>557800</v>
      </c>
      <c r="D20" s="244">
        <f t="shared" si="0"/>
        <v>0</v>
      </c>
      <c r="E20" s="244">
        <f t="shared" si="0"/>
        <v>0</v>
      </c>
      <c r="F20" s="244">
        <f t="shared" si="0"/>
        <v>0</v>
      </c>
      <c r="G20" s="244">
        <f t="shared" si="0"/>
        <v>0</v>
      </c>
    </row>
    <row r="21" spans="1:7" ht="15">
      <c r="A21" s="245" t="s">
        <v>626</v>
      </c>
      <c r="B21" s="242"/>
      <c r="C21" s="242"/>
      <c r="D21" s="242"/>
      <c r="E21" s="242"/>
      <c r="F21" s="242"/>
      <c r="G21" s="242"/>
    </row>
    <row r="22" spans="1:7" ht="15">
      <c r="A22" s="245" t="s">
        <v>627</v>
      </c>
      <c r="B22" s="242"/>
      <c r="C22" s="242"/>
      <c r="D22" s="242"/>
      <c r="E22" s="242"/>
      <c r="F22" s="242"/>
      <c r="G22" s="242"/>
    </row>
    <row r="23" spans="1:7" ht="15">
      <c r="A23" s="245" t="s">
        <v>628</v>
      </c>
      <c r="B23" s="242"/>
      <c r="C23" s="242"/>
      <c r="D23" s="242"/>
      <c r="E23" s="242"/>
      <c r="F23" s="242"/>
      <c r="G23" s="242"/>
    </row>
    <row r="24" spans="1:7" ht="30">
      <c r="A24" s="245" t="s">
        <v>629</v>
      </c>
      <c r="B24" s="242"/>
      <c r="C24" s="246">
        <v>557800</v>
      </c>
      <c r="D24" s="246"/>
      <c r="E24" s="246"/>
      <c r="F24" s="246"/>
      <c r="G24" s="246">
        <v>0</v>
      </c>
    </row>
    <row r="25" spans="1:7" ht="30">
      <c r="A25" s="245" t="s">
        <v>630</v>
      </c>
      <c r="B25" s="242"/>
      <c r="C25" s="242"/>
      <c r="D25" s="242"/>
      <c r="E25" s="242"/>
      <c r="F25" s="242"/>
      <c r="G25" s="242"/>
    </row>
    <row r="26" spans="1:7" ht="15">
      <c r="A26" s="249"/>
      <c r="B26" s="242"/>
      <c r="C26" s="242"/>
      <c r="D26" s="242"/>
      <c r="E26" s="242"/>
      <c r="F26" s="242"/>
      <c r="G26" s="242"/>
    </row>
    <row r="27" spans="1:7" ht="30.75">
      <c r="A27" s="243" t="s">
        <v>605</v>
      </c>
      <c r="B27" s="244">
        <f aca="true" t="shared" si="1" ref="B27:G27">B28</f>
        <v>0</v>
      </c>
      <c r="C27" s="244">
        <f t="shared" si="1"/>
        <v>0</v>
      </c>
      <c r="D27" s="244">
        <f t="shared" si="1"/>
        <v>0</v>
      </c>
      <c r="E27" s="244">
        <f t="shared" si="1"/>
        <v>0</v>
      </c>
      <c r="F27" s="244">
        <f t="shared" si="1"/>
        <v>0</v>
      </c>
      <c r="G27" s="244">
        <f t="shared" si="1"/>
        <v>0</v>
      </c>
    </row>
    <row r="28" spans="1:7" ht="15">
      <c r="A28" s="249" t="s">
        <v>453</v>
      </c>
      <c r="B28" s="242"/>
      <c r="C28" s="242"/>
      <c r="D28" s="242"/>
      <c r="E28" s="242"/>
      <c r="F28" s="242"/>
      <c r="G28" s="242"/>
    </row>
    <row r="29" spans="1:7" ht="15">
      <c r="A29" s="249"/>
      <c r="B29" s="242"/>
      <c r="C29" s="242"/>
      <c r="D29" s="242"/>
      <c r="E29" s="242"/>
      <c r="F29" s="242"/>
      <c r="G29" s="242"/>
    </row>
    <row r="30" spans="1:9" ht="15">
      <c r="A30" s="243" t="s">
        <v>606</v>
      </c>
      <c r="B30" s="250">
        <f aca="true" t="shared" si="2" ref="B30:G30">B6+B20+B27</f>
        <v>28050323.69</v>
      </c>
      <c r="C30" s="250">
        <f t="shared" si="2"/>
        <v>30740317.349999998</v>
      </c>
      <c r="D30" s="250">
        <f t="shared" si="2"/>
        <v>30616599.26</v>
      </c>
      <c r="E30" s="250">
        <f t="shared" si="2"/>
        <v>32823794.840000004</v>
      </c>
      <c r="F30" s="250">
        <f t="shared" si="2"/>
        <v>22545894.67</v>
      </c>
      <c r="G30" s="250">
        <f t="shared" si="2"/>
        <v>9252779.83</v>
      </c>
      <c r="I30" s="26" t="s">
        <v>607</v>
      </c>
    </row>
    <row r="31" spans="1:7" ht="15">
      <c r="A31" s="249"/>
      <c r="B31" s="242"/>
      <c r="C31" s="242"/>
      <c r="D31" s="242"/>
      <c r="E31" s="242"/>
      <c r="F31" s="242"/>
      <c r="G31" s="242"/>
    </row>
    <row r="32" spans="1:7" ht="15">
      <c r="A32" s="251" t="s">
        <v>455</v>
      </c>
      <c r="B32" s="242"/>
      <c r="C32" s="242"/>
      <c r="D32" s="242"/>
      <c r="E32" s="242"/>
      <c r="F32" s="242"/>
      <c r="G32" s="242"/>
    </row>
    <row r="33" spans="1:7" ht="30">
      <c r="A33" s="249" t="s">
        <v>608</v>
      </c>
      <c r="B33" s="242"/>
      <c r="C33" s="242"/>
      <c r="D33" s="242"/>
      <c r="E33" s="242"/>
      <c r="F33" s="242"/>
      <c r="G33" s="242"/>
    </row>
    <row r="34" spans="1:7" ht="45">
      <c r="A34" s="249" t="s">
        <v>609</v>
      </c>
      <c r="B34" s="242"/>
      <c r="C34" s="242"/>
      <c r="D34" s="242"/>
      <c r="E34" s="242"/>
      <c r="F34" s="242"/>
      <c r="G34" s="242"/>
    </row>
    <row r="35" spans="1:7" ht="30.75">
      <c r="A35" s="251" t="s">
        <v>610</v>
      </c>
      <c r="B35" s="242"/>
      <c r="C35" s="242"/>
      <c r="D35" s="242"/>
      <c r="E35" s="242"/>
      <c r="F35" s="242"/>
      <c r="G35" s="242"/>
    </row>
    <row r="36" spans="1:7" ht="15" thickBot="1">
      <c r="A36" s="252"/>
      <c r="B36" s="253"/>
      <c r="C36" s="253"/>
      <c r="D36" s="253"/>
      <c r="E36" s="253"/>
      <c r="F36" s="253"/>
      <c r="G36" s="253"/>
    </row>
    <row r="44" s="30" customFormat="1" ht="17.25">
      <c r="A44" s="30" t="s">
        <v>611</v>
      </c>
    </row>
    <row r="45" spans="1:6" s="30" customFormat="1" ht="17.25">
      <c r="A45" s="315" t="s">
        <v>122</v>
      </c>
      <c r="B45" s="315"/>
      <c r="D45" s="349" t="s">
        <v>612</v>
      </c>
      <c r="E45" s="349"/>
      <c r="F45" s="349"/>
    </row>
    <row r="46" spans="1:6" s="30" customFormat="1" ht="17.25">
      <c r="A46" s="315" t="s">
        <v>613</v>
      </c>
      <c r="B46" s="315"/>
      <c r="D46" s="315" t="s">
        <v>125</v>
      </c>
      <c r="E46" s="315"/>
      <c r="F46" s="315"/>
    </row>
    <row r="47" s="30" customFormat="1" ht="17.25"/>
  </sheetData>
  <sheetProtection/>
  <mergeCells count="7">
    <mergeCell ref="A1:G1"/>
    <mergeCell ref="A2:G2"/>
    <mergeCell ref="A3:G3"/>
    <mergeCell ref="A45:B45"/>
    <mergeCell ref="D45:F45"/>
    <mergeCell ref="A46:B46"/>
    <mergeCell ref="D46:F46"/>
  </mergeCells>
  <printOptions/>
  <pageMargins left="0.4724409448818898" right="0.4724409448818898" top="0.5905511811023623" bottom="0.5905511811023623" header="0.31496062992125984" footer="0.31496062992125984"/>
  <pageSetup fitToHeight="1" fitToWidth="1" horizontalDpi="600" verticalDpi="600" orientation="portrait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C35" sqref="C35"/>
    </sheetView>
  </sheetViews>
  <sheetFormatPr defaultColWidth="11.421875" defaultRowHeight="15"/>
  <cols>
    <col min="1" max="1" width="50.28125" style="26" customWidth="1"/>
    <col min="2" max="7" width="18.8515625" style="262" customWidth="1"/>
    <col min="8" max="12" width="11.421875" style="26" hidden="1" customWidth="1"/>
    <col min="13" max="13" width="13.421875" style="26" hidden="1" customWidth="1"/>
    <col min="14" max="14" width="0.5625" style="26" customWidth="1"/>
    <col min="15" max="16384" width="11.421875" style="26" customWidth="1"/>
  </cols>
  <sheetData>
    <row r="1" spans="1:8" s="30" customFormat="1" ht="17.25">
      <c r="A1" s="277" t="s">
        <v>127</v>
      </c>
      <c r="B1" s="278"/>
      <c r="C1" s="278"/>
      <c r="D1" s="278"/>
      <c r="E1" s="278"/>
      <c r="F1" s="278"/>
      <c r="G1" s="278"/>
      <c r="H1" s="263"/>
    </row>
    <row r="2" spans="1:8" s="30" customFormat="1" ht="17.25">
      <c r="A2" s="301" t="s">
        <v>633</v>
      </c>
      <c r="B2" s="348"/>
      <c r="C2" s="348"/>
      <c r="D2" s="348"/>
      <c r="E2" s="348"/>
      <c r="F2" s="348"/>
      <c r="G2" s="348"/>
      <c r="H2" s="263"/>
    </row>
    <row r="3" spans="1:8" s="30" customFormat="1" ht="18" thickBot="1">
      <c r="A3" s="304" t="s">
        <v>1</v>
      </c>
      <c r="B3" s="305"/>
      <c r="C3" s="305"/>
      <c r="D3" s="305"/>
      <c r="E3" s="305"/>
      <c r="F3" s="305"/>
      <c r="G3" s="305"/>
      <c r="H3" s="263"/>
    </row>
    <row r="4" spans="1:8" ht="33.75" thickBot="1">
      <c r="A4" s="240" t="s">
        <v>603</v>
      </c>
      <c r="B4" s="254">
        <v>2015</v>
      </c>
      <c r="C4" s="254">
        <v>2016</v>
      </c>
      <c r="D4" s="254">
        <v>2017</v>
      </c>
      <c r="E4" s="254">
        <v>2018</v>
      </c>
      <c r="F4" s="254">
        <v>2019</v>
      </c>
      <c r="G4" s="255" t="s">
        <v>631</v>
      </c>
      <c r="H4" s="256"/>
    </row>
    <row r="5" spans="1:14" ht="30.75">
      <c r="A5" s="235" t="s">
        <v>647</v>
      </c>
      <c r="B5" s="257">
        <f aca="true" t="shared" si="0" ref="B5:G5">B6+B7+B8+B9+B10+B11+B12+B13+B14</f>
        <v>28316238.77</v>
      </c>
      <c r="C5" s="257">
        <f t="shared" si="0"/>
        <v>27566505.12</v>
      </c>
      <c r="D5" s="257">
        <f t="shared" si="0"/>
        <v>28596509.240000002</v>
      </c>
      <c r="E5" s="257">
        <f t="shared" si="0"/>
        <v>34005377.82</v>
      </c>
      <c r="F5" s="257">
        <f t="shared" si="0"/>
        <v>24660165.759999998</v>
      </c>
      <c r="G5" s="257">
        <f t="shared" si="0"/>
        <v>10552786.08</v>
      </c>
      <c r="H5" s="256"/>
      <c r="L5" s="26">
        <v>4810237.65</v>
      </c>
      <c r="M5" s="26">
        <v>15093874</v>
      </c>
      <c r="N5" s="26">
        <f>L5+M5</f>
        <v>19904111.65</v>
      </c>
    </row>
    <row r="6" spans="1:13" ht="15">
      <c r="A6" s="258" t="s">
        <v>637</v>
      </c>
      <c r="B6" s="257">
        <v>6282285.93</v>
      </c>
      <c r="C6" s="257">
        <v>6533843.77</v>
      </c>
      <c r="D6" s="257">
        <v>6858379.14</v>
      </c>
      <c r="E6" s="257">
        <v>8419444.15</v>
      </c>
      <c r="F6" s="257">
        <v>9593017.89</v>
      </c>
      <c r="G6" s="257">
        <f>'F6a_EAEPED_COG'!G11</f>
        <v>5836859.010000001</v>
      </c>
      <c r="H6" s="256">
        <v>1932568.22</v>
      </c>
      <c r="I6" s="26" t="s">
        <v>634</v>
      </c>
      <c r="L6" s="26">
        <v>6467631</v>
      </c>
      <c r="M6" s="26">
        <f>H6+L6</f>
        <v>8400199.22</v>
      </c>
    </row>
    <row r="7" spans="1:13" ht="15">
      <c r="A7" s="258" t="s">
        <v>638</v>
      </c>
      <c r="B7" s="257">
        <v>11829420.8</v>
      </c>
      <c r="C7" s="257">
        <v>13319754.32</v>
      </c>
      <c r="D7" s="257">
        <v>14783541.98</v>
      </c>
      <c r="E7" s="257">
        <v>16257744.43</v>
      </c>
      <c r="F7" s="257">
        <v>9468511.44</v>
      </c>
      <c r="G7" s="257">
        <f>'F6a_EAEPED_COG'!G19</f>
        <v>2443844.05</v>
      </c>
      <c r="H7" s="256">
        <v>1980041.54</v>
      </c>
      <c r="L7" s="26">
        <v>5650478</v>
      </c>
      <c r="M7" s="26">
        <f>H7+L7</f>
        <v>7630519.54</v>
      </c>
    </row>
    <row r="8" spans="1:13" ht="15">
      <c r="A8" s="258" t="s">
        <v>639</v>
      </c>
      <c r="B8" s="257">
        <v>10076680.55</v>
      </c>
      <c r="C8" s="257">
        <v>7712907.03</v>
      </c>
      <c r="D8" s="257">
        <v>6954588.12</v>
      </c>
      <c r="E8" s="257">
        <v>9328189.24</v>
      </c>
      <c r="F8" s="257">
        <v>4787581.43</v>
      </c>
      <c r="G8" s="257">
        <f>'F6a_EAEPED_COG'!G29</f>
        <v>2145960.02</v>
      </c>
      <c r="H8" s="256">
        <v>897627.89</v>
      </c>
      <c r="L8" s="26">
        <v>2367372</v>
      </c>
      <c r="M8" s="26">
        <f>H8+L8</f>
        <v>3264999.89</v>
      </c>
    </row>
    <row r="9" spans="1:13" ht="30">
      <c r="A9" s="258" t="s">
        <v>640</v>
      </c>
      <c r="B9" s="257"/>
      <c r="C9" s="257"/>
      <c r="D9" s="257"/>
      <c r="E9" s="257"/>
      <c r="F9" s="257">
        <v>811055</v>
      </c>
      <c r="G9" s="257">
        <f>'F6a_EAEPED_COG'!G39</f>
        <v>126123</v>
      </c>
      <c r="H9" s="256"/>
      <c r="M9" s="26">
        <f>SUM(M6:M8)</f>
        <v>19295718.650000002</v>
      </c>
    </row>
    <row r="10" spans="1:8" ht="15">
      <c r="A10" s="258" t="s">
        <v>641</v>
      </c>
      <c r="B10" s="257"/>
      <c r="C10" s="257"/>
      <c r="D10" s="257"/>
      <c r="E10" s="257"/>
      <c r="F10" s="257"/>
      <c r="G10" s="257">
        <f>'F6a_EAEPED_COG'!G49</f>
        <v>0</v>
      </c>
      <c r="H10" s="256"/>
    </row>
    <row r="11" spans="1:8" ht="15">
      <c r="A11" s="258" t="s">
        <v>642</v>
      </c>
      <c r="B11" s="257"/>
      <c r="C11" s="257"/>
      <c r="D11" s="257"/>
      <c r="E11" s="257"/>
      <c r="F11" s="257"/>
      <c r="G11" s="257"/>
      <c r="H11" s="256"/>
    </row>
    <row r="12" spans="1:8" ht="15">
      <c r="A12" s="258" t="s">
        <v>643</v>
      </c>
      <c r="B12" s="257">
        <v>127851.49</v>
      </c>
      <c r="C12" s="257">
        <v>0</v>
      </c>
      <c r="D12" s="257">
        <v>0</v>
      </c>
      <c r="E12" s="257">
        <v>0</v>
      </c>
      <c r="F12" s="257">
        <v>0</v>
      </c>
      <c r="G12" s="257">
        <v>0</v>
      </c>
      <c r="H12" s="256"/>
    </row>
    <row r="13" spans="1:8" ht="15">
      <c r="A13" s="258" t="s">
        <v>644</v>
      </c>
      <c r="B13" s="257"/>
      <c r="C13" s="257"/>
      <c r="D13" s="257"/>
      <c r="E13" s="257"/>
      <c r="F13" s="257"/>
      <c r="G13" s="257"/>
      <c r="H13" s="256"/>
    </row>
    <row r="14" spans="1:8" ht="15">
      <c r="A14" s="258" t="s">
        <v>645</v>
      </c>
      <c r="B14" s="257"/>
      <c r="C14" s="257"/>
      <c r="D14" s="257"/>
      <c r="E14" s="257"/>
      <c r="F14" s="257"/>
      <c r="G14" s="257"/>
      <c r="H14" s="256"/>
    </row>
    <row r="15" spans="1:8" ht="15">
      <c r="A15" s="258"/>
      <c r="B15" s="257"/>
      <c r="C15" s="257"/>
      <c r="D15" s="257"/>
      <c r="E15" s="257"/>
      <c r="F15" s="257"/>
      <c r="G15" s="257"/>
      <c r="H15" s="256"/>
    </row>
    <row r="16" spans="1:8" ht="30.75">
      <c r="A16" s="235" t="s">
        <v>635</v>
      </c>
      <c r="B16" s="259">
        <f aca="true" t="shared" si="1" ref="B16:G16">B17+B18+B19+B20+B21+B22+B23+B24+B25</f>
        <v>0</v>
      </c>
      <c r="C16" s="259">
        <f t="shared" si="1"/>
        <v>557800</v>
      </c>
      <c r="D16" s="259">
        <f t="shared" si="1"/>
        <v>0</v>
      </c>
      <c r="E16" s="259">
        <f t="shared" si="1"/>
        <v>0</v>
      </c>
      <c r="F16" s="259">
        <f t="shared" si="1"/>
        <v>0</v>
      </c>
      <c r="G16" s="259">
        <f t="shared" si="1"/>
        <v>0</v>
      </c>
      <c r="H16" s="256"/>
    </row>
    <row r="17" spans="1:8" ht="15">
      <c r="A17" s="258" t="s">
        <v>637</v>
      </c>
      <c r="B17" s="257"/>
      <c r="C17" s="257"/>
      <c r="D17" s="257"/>
      <c r="E17" s="257"/>
      <c r="F17" s="257"/>
      <c r="G17" s="257"/>
      <c r="H17" s="256"/>
    </row>
    <row r="18" spans="1:8" ht="15">
      <c r="A18" s="258" t="s">
        <v>638</v>
      </c>
      <c r="B18" s="257"/>
      <c r="C18" s="257"/>
      <c r="D18" s="257"/>
      <c r="E18" s="257"/>
      <c r="F18" s="257"/>
      <c r="G18" s="257"/>
      <c r="H18" s="256"/>
    </row>
    <row r="19" spans="1:8" ht="15">
      <c r="A19" s="258" t="s">
        <v>639</v>
      </c>
      <c r="B19" s="257"/>
      <c r="C19" s="257"/>
      <c r="D19" s="257"/>
      <c r="E19" s="257"/>
      <c r="F19" s="257"/>
      <c r="G19" s="257"/>
      <c r="H19" s="256"/>
    </row>
    <row r="20" spans="1:8" ht="30">
      <c r="A20" s="258" t="s">
        <v>640</v>
      </c>
      <c r="B20" s="257"/>
      <c r="C20" s="257">
        <v>557800</v>
      </c>
      <c r="D20" s="257">
        <v>0</v>
      </c>
      <c r="E20" s="257">
        <v>0</v>
      </c>
      <c r="F20" s="257">
        <v>0</v>
      </c>
      <c r="G20" s="257">
        <v>0</v>
      </c>
      <c r="H20" s="256"/>
    </row>
    <row r="21" spans="1:8" ht="15">
      <c r="A21" s="258" t="s">
        <v>641</v>
      </c>
      <c r="B21" s="257"/>
      <c r="C21" s="257"/>
      <c r="D21" s="257"/>
      <c r="E21" s="257"/>
      <c r="F21" s="257"/>
      <c r="G21" s="257"/>
      <c r="H21" s="256"/>
    </row>
    <row r="22" spans="1:8" ht="15">
      <c r="A22" s="258" t="s">
        <v>642</v>
      </c>
      <c r="B22" s="257"/>
      <c r="C22" s="257"/>
      <c r="D22" s="257"/>
      <c r="E22" s="257"/>
      <c r="F22" s="257"/>
      <c r="G22" s="257"/>
      <c r="H22" s="256"/>
    </row>
    <row r="23" spans="1:8" ht="15">
      <c r="A23" s="258" t="s">
        <v>643</v>
      </c>
      <c r="B23" s="257"/>
      <c r="C23" s="257"/>
      <c r="D23" s="257"/>
      <c r="E23" s="257"/>
      <c r="F23" s="257"/>
      <c r="G23" s="257"/>
      <c r="H23" s="256"/>
    </row>
    <row r="24" spans="1:8" ht="15">
      <c r="A24" s="258" t="s">
        <v>646</v>
      </c>
      <c r="B24" s="257"/>
      <c r="C24" s="257"/>
      <c r="D24" s="257"/>
      <c r="E24" s="257"/>
      <c r="F24" s="257"/>
      <c r="G24" s="257"/>
      <c r="H24" s="256"/>
    </row>
    <row r="25" spans="1:8" ht="15">
      <c r="A25" s="258" t="s">
        <v>645</v>
      </c>
      <c r="B25" s="257"/>
      <c r="C25" s="257"/>
      <c r="D25" s="257"/>
      <c r="E25" s="257"/>
      <c r="F25" s="257"/>
      <c r="G25" s="257"/>
      <c r="H25" s="256"/>
    </row>
    <row r="26" spans="1:8" ht="15">
      <c r="A26" s="258"/>
      <c r="B26" s="257"/>
      <c r="C26" s="257"/>
      <c r="D26" s="257"/>
      <c r="E26" s="257"/>
      <c r="F26" s="257"/>
      <c r="G26" s="257"/>
      <c r="H26" s="256"/>
    </row>
    <row r="27" spans="1:8" ht="15">
      <c r="A27" s="238" t="s">
        <v>636</v>
      </c>
      <c r="B27" s="259">
        <f aca="true" t="shared" si="2" ref="B27:G27">B5+B16</f>
        <v>28316238.77</v>
      </c>
      <c r="C27" s="259">
        <f t="shared" si="2"/>
        <v>28124305.12</v>
      </c>
      <c r="D27" s="259">
        <f t="shared" si="2"/>
        <v>28596509.240000002</v>
      </c>
      <c r="E27" s="259">
        <f t="shared" si="2"/>
        <v>34005377.82</v>
      </c>
      <c r="F27" s="259">
        <f t="shared" si="2"/>
        <v>24660165.759999998</v>
      </c>
      <c r="G27" s="259">
        <f t="shared" si="2"/>
        <v>10552786.08</v>
      </c>
      <c r="H27" s="256"/>
    </row>
    <row r="28" spans="1:8" ht="15" thickBot="1">
      <c r="A28" s="260"/>
      <c r="B28" s="261"/>
      <c r="C28" s="261"/>
      <c r="D28" s="261"/>
      <c r="E28" s="261"/>
      <c r="F28" s="261"/>
      <c r="G28" s="261"/>
      <c r="H28" s="256"/>
    </row>
    <row r="36" spans="1:7" s="30" customFormat="1" ht="17.25">
      <c r="A36" s="30" t="s">
        <v>649</v>
      </c>
      <c r="D36" s="314" t="s">
        <v>648</v>
      </c>
      <c r="E36" s="314"/>
      <c r="F36" s="314"/>
      <c r="G36" s="314"/>
    </row>
    <row r="37" spans="1:7" s="30" customFormat="1" ht="17.25">
      <c r="A37" s="315" t="s">
        <v>122</v>
      </c>
      <c r="B37" s="315"/>
      <c r="C37" s="315"/>
      <c r="D37" s="314" t="s">
        <v>124</v>
      </c>
      <c r="E37" s="314"/>
      <c r="F37" s="314"/>
      <c r="G37" s="314"/>
    </row>
    <row r="38" spans="1:7" s="30" customFormat="1" ht="17.25">
      <c r="A38" s="315" t="s">
        <v>613</v>
      </c>
      <c r="B38" s="315"/>
      <c r="C38" s="315"/>
      <c r="D38" s="315" t="s">
        <v>125</v>
      </c>
      <c r="E38" s="315"/>
      <c r="F38" s="315"/>
      <c r="G38" s="315"/>
    </row>
    <row r="39" spans="2:7" s="30" customFormat="1" ht="17.25">
      <c r="B39" s="264"/>
      <c r="C39" s="264"/>
      <c r="D39" s="264"/>
      <c r="E39" s="264"/>
      <c r="F39" s="264"/>
      <c r="G39" s="264"/>
    </row>
  </sheetData>
  <sheetProtection/>
  <mergeCells count="8">
    <mergeCell ref="A38:C38"/>
    <mergeCell ref="D38:G38"/>
    <mergeCell ref="D36:G36"/>
    <mergeCell ref="D37:G37"/>
    <mergeCell ref="A1:G1"/>
    <mergeCell ref="A2:G2"/>
    <mergeCell ref="A3:G3"/>
    <mergeCell ref="A37:C37"/>
  </mergeCells>
  <printOptions horizontalCentered="1"/>
  <pageMargins left="0.4724409448818898" right="0.4724409448818898" top="0.5905511811023623" bottom="0.5905511811023623" header="0.31496062992125984" footer="0.31496062992125984"/>
  <pageSetup fitToHeight="1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1">
      <pane ySplit="1" topLeftCell="A77" activePane="bottomLeft" state="frozen"/>
      <selection pane="topLeft" activeCell="A1" sqref="A1"/>
      <selection pane="bottomLeft" activeCell="D81" sqref="D81"/>
    </sheetView>
  </sheetViews>
  <sheetFormatPr defaultColWidth="11.421875" defaultRowHeight="15"/>
  <cols>
    <col min="1" max="1" width="38.00390625" style="2" customWidth="1"/>
    <col min="2" max="2" width="18.28125" style="2" customWidth="1"/>
    <col min="3" max="3" width="16.140625" style="2" customWidth="1"/>
    <col min="4" max="4" width="38.00390625" style="2" customWidth="1"/>
    <col min="5" max="5" width="18.28125" style="2" customWidth="1"/>
    <col min="6" max="6" width="9.421875" style="2" customWidth="1"/>
    <col min="7" max="7" width="38.00390625" style="2" customWidth="1"/>
    <col min="8" max="8" width="18.28125" style="2" customWidth="1"/>
    <col min="9" max="9" width="14.28125" style="2" customWidth="1"/>
    <col min="10" max="10" width="38.00390625" style="2" customWidth="1"/>
    <col min="11" max="11" width="18.28125" style="2" customWidth="1"/>
    <col min="12" max="12" width="9.140625" style="2" customWidth="1"/>
    <col min="13" max="16384" width="11.421875" style="2" customWidth="1"/>
  </cols>
  <sheetData>
    <row r="1" spans="1:11" ht="37.5">
      <c r="A1" s="275">
        <v>2020</v>
      </c>
      <c r="B1" s="275"/>
      <c r="C1" s="275"/>
      <c r="D1" s="275"/>
      <c r="E1" s="275"/>
      <c r="F1" s="1"/>
      <c r="G1" s="275">
        <v>2019</v>
      </c>
      <c r="H1" s="275"/>
      <c r="I1" s="275"/>
      <c r="J1" s="275"/>
      <c r="K1" s="275"/>
    </row>
    <row r="2" spans="1:11" ht="15.75">
      <c r="A2" s="3" t="s">
        <v>126</v>
      </c>
      <c r="B2" s="24"/>
      <c r="C2" s="5" t="s">
        <v>127</v>
      </c>
      <c r="D2" s="4"/>
      <c r="E2" s="6" t="s">
        <v>128</v>
      </c>
      <c r="G2" s="3" t="s">
        <v>126</v>
      </c>
      <c r="H2" s="4"/>
      <c r="I2" s="5" t="s">
        <v>127</v>
      </c>
      <c r="J2" s="4"/>
      <c r="K2" s="6" t="s">
        <v>128</v>
      </c>
    </row>
    <row r="3" spans="1:11" ht="15.75">
      <c r="A3" s="272" t="s">
        <v>129</v>
      </c>
      <c r="B3" s="272"/>
      <c r="C3" s="272"/>
      <c r="D3" s="272"/>
      <c r="E3" s="6" t="s">
        <v>229</v>
      </c>
      <c r="G3" s="272" t="s">
        <v>131</v>
      </c>
      <c r="H3" s="272"/>
      <c r="I3" s="272"/>
      <c r="J3" s="272"/>
      <c r="K3" s="6" t="s">
        <v>130</v>
      </c>
    </row>
    <row r="4" spans="1:11" ht="15.75">
      <c r="A4" s="7"/>
      <c r="B4" s="7"/>
      <c r="C4" s="7"/>
      <c r="D4" s="7"/>
      <c r="E4" s="7"/>
      <c r="G4" s="7"/>
      <c r="H4" s="7"/>
      <c r="I4" s="7"/>
      <c r="J4" s="7"/>
      <c r="K4" s="7"/>
    </row>
    <row r="5" spans="1:11" ht="15.75">
      <c r="A5" s="8" t="s">
        <v>132</v>
      </c>
      <c r="B5" s="9" t="s">
        <v>133</v>
      </c>
      <c r="C5" s="6" t="s">
        <v>134</v>
      </c>
      <c r="D5" s="8" t="s">
        <v>135</v>
      </c>
      <c r="E5" s="9" t="s">
        <v>133</v>
      </c>
      <c r="G5" s="8" t="s">
        <v>132</v>
      </c>
      <c r="H5" s="9" t="s">
        <v>133</v>
      </c>
      <c r="I5" s="6" t="s">
        <v>134</v>
      </c>
      <c r="J5" s="8" t="s">
        <v>135</v>
      </c>
      <c r="K5" s="9" t="s">
        <v>133</v>
      </c>
    </row>
    <row r="6" spans="1:11" ht="15.75">
      <c r="A6" s="9" t="s">
        <v>133</v>
      </c>
      <c r="B6" s="9" t="s">
        <v>133</v>
      </c>
      <c r="C6" s="9" t="s">
        <v>133</v>
      </c>
      <c r="D6" s="9" t="s">
        <v>133</v>
      </c>
      <c r="E6" s="9" t="s">
        <v>133</v>
      </c>
      <c r="G6" s="9" t="s">
        <v>133</v>
      </c>
      <c r="H6" s="9" t="s">
        <v>133</v>
      </c>
      <c r="I6" s="9" t="s">
        <v>133</v>
      </c>
      <c r="J6" s="9" t="s">
        <v>133</v>
      </c>
      <c r="K6" s="9" t="s">
        <v>133</v>
      </c>
    </row>
    <row r="7" spans="1:11" ht="15.75">
      <c r="A7" s="10" t="s">
        <v>136</v>
      </c>
      <c r="B7" s="9" t="s">
        <v>133</v>
      </c>
      <c r="C7" s="9" t="s">
        <v>133</v>
      </c>
      <c r="D7" s="10" t="s">
        <v>137</v>
      </c>
      <c r="E7" s="9" t="s">
        <v>133</v>
      </c>
      <c r="G7" s="10" t="s">
        <v>136</v>
      </c>
      <c r="H7" s="9" t="s">
        <v>133</v>
      </c>
      <c r="I7" s="9" t="s">
        <v>133</v>
      </c>
      <c r="J7" s="10" t="s">
        <v>137</v>
      </c>
      <c r="K7" s="9" t="s">
        <v>133</v>
      </c>
    </row>
    <row r="8" spans="1:11" ht="15.75">
      <c r="A8" s="9" t="s">
        <v>133</v>
      </c>
      <c r="B8" s="9" t="s">
        <v>133</v>
      </c>
      <c r="C8" s="6" t="s">
        <v>134</v>
      </c>
      <c r="D8" s="9" t="s">
        <v>133</v>
      </c>
      <c r="E8" s="9" t="s">
        <v>133</v>
      </c>
      <c r="G8" s="9" t="s">
        <v>133</v>
      </c>
      <c r="H8" s="9" t="s">
        <v>133</v>
      </c>
      <c r="I8" s="6" t="s">
        <v>134</v>
      </c>
      <c r="J8" s="9" t="s">
        <v>133</v>
      </c>
      <c r="K8" s="9" t="s">
        <v>133</v>
      </c>
    </row>
    <row r="9" spans="1:11" ht="15.75">
      <c r="A9" s="10" t="s">
        <v>138</v>
      </c>
      <c r="B9" s="9" t="s">
        <v>133</v>
      </c>
      <c r="C9" s="9" t="s">
        <v>133</v>
      </c>
      <c r="D9" s="10" t="s">
        <v>139</v>
      </c>
      <c r="E9" s="9" t="s">
        <v>133</v>
      </c>
      <c r="G9" s="10" t="s">
        <v>138</v>
      </c>
      <c r="H9" s="9" t="s">
        <v>133</v>
      </c>
      <c r="I9" s="9" t="s">
        <v>133</v>
      </c>
      <c r="J9" s="10" t="s">
        <v>139</v>
      </c>
      <c r="K9" s="9" t="s">
        <v>133</v>
      </c>
    </row>
    <row r="10" spans="1:11" ht="15.75">
      <c r="A10" s="9" t="s">
        <v>133</v>
      </c>
      <c r="B10" s="9" t="s">
        <v>133</v>
      </c>
      <c r="C10" s="6" t="s">
        <v>134</v>
      </c>
      <c r="D10" s="9" t="s">
        <v>133</v>
      </c>
      <c r="E10" s="9" t="s">
        <v>133</v>
      </c>
      <c r="G10" s="9" t="s">
        <v>133</v>
      </c>
      <c r="H10" s="9" t="s">
        <v>133</v>
      </c>
      <c r="I10" s="6" t="s">
        <v>134</v>
      </c>
      <c r="J10" s="9" t="s">
        <v>133</v>
      </c>
      <c r="K10" s="9" t="s">
        <v>133</v>
      </c>
    </row>
    <row r="11" spans="1:11" ht="15.75">
      <c r="A11" s="9" t="s">
        <v>140</v>
      </c>
      <c r="B11" s="11">
        <v>16500</v>
      </c>
      <c r="C11" s="9" t="s">
        <v>133</v>
      </c>
      <c r="D11" s="9" t="s">
        <v>141</v>
      </c>
      <c r="E11" s="11">
        <v>39509.99</v>
      </c>
      <c r="G11" s="9" t="s">
        <v>140</v>
      </c>
      <c r="H11" s="11">
        <v>46474.16</v>
      </c>
      <c r="I11" s="9" t="s">
        <v>133</v>
      </c>
      <c r="J11" s="9" t="s">
        <v>141</v>
      </c>
      <c r="K11" s="11">
        <v>39208</v>
      </c>
    </row>
    <row r="12" spans="1:11" ht="15.75">
      <c r="A12" s="9" t="s">
        <v>142</v>
      </c>
      <c r="B12" s="11">
        <v>1112755.65</v>
      </c>
      <c r="C12" s="9" t="s">
        <v>133</v>
      </c>
      <c r="D12" s="9" t="s">
        <v>143</v>
      </c>
      <c r="E12" s="11">
        <v>0</v>
      </c>
      <c r="G12" s="9" t="s">
        <v>142</v>
      </c>
      <c r="H12" s="29">
        <v>1672847.77</v>
      </c>
      <c r="I12" s="9" t="s">
        <v>133</v>
      </c>
      <c r="J12" s="9" t="s">
        <v>143</v>
      </c>
      <c r="K12" s="11">
        <v>0</v>
      </c>
    </row>
    <row r="13" spans="1:11" ht="15.75">
      <c r="A13" s="9" t="s">
        <v>144</v>
      </c>
      <c r="B13" s="11">
        <v>10690.57</v>
      </c>
      <c r="C13" s="9" t="s">
        <v>133</v>
      </c>
      <c r="D13" s="9" t="s">
        <v>145</v>
      </c>
      <c r="E13" s="11">
        <v>850000</v>
      </c>
      <c r="G13" s="9" t="s">
        <v>144</v>
      </c>
      <c r="H13" s="11">
        <v>20837.6</v>
      </c>
      <c r="I13" s="9" t="s">
        <v>133</v>
      </c>
      <c r="J13" s="9" t="s">
        <v>145</v>
      </c>
      <c r="K13" s="11">
        <v>0</v>
      </c>
    </row>
    <row r="14" spans="1:11" ht="15.75">
      <c r="A14" s="9" t="s">
        <v>146</v>
      </c>
      <c r="B14" s="11">
        <v>119485.77</v>
      </c>
      <c r="C14" s="9" t="s">
        <v>133</v>
      </c>
      <c r="D14" s="9" t="s">
        <v>147</v>
      </c>
      <c r="E14" s="11">
        <v>2347325.1</v>
      </c>
      <c r="G14" s="9" t="s">
        <v>146</v>
      </c>
      <c r="H14" s="11">
        <v>58616.74</v>
      </c>
      <c r="I14" s="9" t="s">
        <v>133</v>
      </c>
      <c r="J14" s="9" t="s">
        <v>147</v>
      </c>
      <c r="K14" s="11">
        <v>2155903.32</v>
      </c>
    </row>
    <row r="15" spans="1:11" ht="15.75">
      <c r="A15" s="9" t="s">
        <v>148</v>
      </c>
      <c r="B15" s="11">
        <v>75593.2</v>
      </c>
      <c r="C15" s="9" t="s">
        <v>133</v>
      </c>
      <c r="D15" s="9" t="s">
        <v>149</v>
      </c>
      <c r="E15" s="11">
        <v>740</v>
      </c>
      <c r="G15" s="9" t="s">
        <v>148</v>
      </c>
      <c r="H15" s="11">
        <v>2375</v>
      </c>
      <c r="I15" s="9" t="s">
        <v>133</v>
      </c>
      <c r="J15" s="9" t="s">
        <v>149</v>
      </c>
      <c r="K15" s="11">
        <v>0</v>
      </c>
    </row>
    <row r="16" spans="1:11" ht="15.75">
      <c r="A16" s="9" t="s">
        <v>150</v>
      </c>
      <c r="B16" s="11">
        <v>35218.06</v>
      </c>
      <c r="C16" s="9" t="s">
        <v>133</v>
      </c>
      <c r="D16" s="9" t="s">
        <v>151</v>
      </c>
      <c r="E16" s="11">
        <v>32087.99</v>
      </c>
      <c r="G16" s="9" t="s">
        <v>150</v>
      </c>
      <c r="H16" s="11">
        <v>36412.05</v>
      </c>
      <c r="I16" s="9" t="s">
        <v>133</v>
      </c>
      <c r="J16" s="9" t="s">
        <v>151</v>
      </c>
      <c r="K16" s="29">
        <f>27242.99-1000</f>
        <v>26242.99</v>
      </c>
    </row>
    <row r="17" spans="1:11" ht="15.75">
      <c r="A17" s="9" t="s">
        <v>152</v>
      </c>
      <c r="B17" s="11">
        <v>2020553.98</v>
      </c>
      <c r="C17" s="9" t="s">
        <v>133</v>
      </c>
      <c r="D17" s="9" t="s">
        <v>153</v>
      </c>
      <c r="E17" s="11">
        <v>73201.52</v>
      </c>
      <c r="G17" s="9" t="s">
        <v>152</v>
      </c>
      <c r="H17" s="11">
        <v>2675663.71</v>
      </c>
      <c r="I17" s="9" t="s">
        <v>133</v>
      </c>
      <c r="J17" s="9" t="s">
        <v>153</v>
      </c>
      <c r="K17" s="11">
        <v>871890.42</v>
      </c>
    </row>
    <row r="18" spans="1:11" ht="15">
      <c r="A18" s="9" t="s">
        <v>154</v>
      </c>
      <c r="B18" s="11">
        <v>0</v>
      </c>
      <c r="C18" s="9" t="s">
        <v>133</v>
      </c>
      <c r="D18" s="9" t="s">
        <v>133</v>
      </c>
      <c r="E18" s="9" t="s">
        <v>133</v>
      </c>
      <c r="G18" s="9" t="s">
        <v>154</v>
      </c>
      <c r="H18" s="11">
        <v>0</v>
      </c>
      <c r="I18" s="9" t="s">
        <v>133</v>
      </c>
      <c r="J18" s="9" t="s">
        <v>133</v>
      </c>
      <c r="K18" s="9" t="s">
        <v>133</v>
      </c>
    </row>
    <row r="19" spans="1:11" ht="15">
      <c r="A19" s="9" t="s">
        <v>155</v>
      </c>
      <c r="B19" s="11">
        <v>0</v>
      </c>
      <c r="C19" s="9" t="s">
        <v>133</v>
      </c>
      <c r="D19" s="10" t="s">
        <v>156</v>
      </c>
      <c r="E19" s="11">
        <v>3342864.6</v>
      </c>
      <c r="G19" s="9" t="s">
        <v>155</v>
      </c>
      <c r="H19" s="11">
        <v>0</v>
      </c>
      <c r="I19" s="9" t="s">
        <v>133</v>
      </c>
      <c r="J19" s="10" t="s">
        <v>156</v>
      </c>
      <c r="K19" s="11">
        <f>SUM(K11:K17)</f>
        <v>3093244.73</v>
      </c>
    </row>
    <row r="20" spans="1:11" ht="15">
      <c r="A20" s="9" t="s">
        <v>157</v>
      </c>
      <c r="B20" s="11">
        <v>0</v>
      </c>
      <c r="C20" s="9" t="s">
        <v>133</v>
      </c>
      <c r="D20" s="9" t="s">
        <v>133</v>
      </c>
      <c r="E20" s="9" t="s">
        <v>133</v>
      </c>
      <c r="G20" s="9" t="s">
        <v>157</v>
      </c>
      <c r="H20" s="11">
        <v>0</v>
      </c>
      <c r="I20" s="9" t="s">
        <v>133</v>
      </c>
      <c r="J20" s="9" t="s">
        <v>133</v>
      </c>
      <c r="K20" s="9" t="s">
        <v>133</v>
      </c>
    </row>
    <row r="21" spans="1:11" ht="15">
      <c r="A21" s="9" t="s">
        <v>158</v>
      </c>
      <c r="B21" s="11">
        <v>0</v>
      </c>
      <c r="C21" s="9" t="s">
        <v>133</v>
      </c>
      <c r="D21" s="10" t="s">
        <v>159</v>
      </c>
      <c r="E21" s="9" t="s">
        <v>133</v>
      </c>
      <c r="G21" s="9" t="s">
        <v>158</v>
      </c>
      <c r="H21" s="11">
        <v>0</v>
      </c>
      <c r="I21" s="9" t="s">
        <v>133</v>
      </c>
      <c r="J21" s="10" t="s">
        <v>159</v>
      </c>
      <c r="K21" s="9" t="s">
        <v>133</v>
      </c>
    </row>
    <row r="22" spans="1:11" ht="15">
      <c r="A22" s="9" t="s">
        <v>160</v>
      </c>
      <c r="B22" s="11">
        <v>70495.67</v>
      </c>
      <c r="C22" s="9" t="s">
        <v>133</v>
      </c>
      <c r="D22" s="9" t="s">
        <v>133</v>
      </c>
      <c r="E22" s="9" t="s">
        <v>133</v>
      </c>
      <c r="G22" s="9" t="s">
        <v>160</v>
      </c>
      <c r="H22" s="11">
        <v>0</v>
      </c>
      <c r="I22" s="9" t="s">
        <v>133</v>
      </c>
      <c r="J22" s="9" t="s">
        <v>133</v>
      </c>
      <c r="K22" s="9" t="s">
        <v>133</v>
      </c>
    </row>
    <row r="23" spans="1:11" ht="15">
      <c r="A23" s="9" t="s">
        <v>133</v>
      </c>
      <c r="B23" s="9" t="s">
        <v>133</v>
      </c>
      <c r="C23" s="6" t="s">
        <v>134</v>
      </c>
      <c r="D23" s="9" t="s">
        <v>161</v>
      </c>
      <c r="E23" s="11">
        <v>302117.83</v>
      </c>
      <c r="G23" s="9" t="s">
        <v>133</v>
      </c>
      <c r="H23" s="9" t="s">
        <v>133</v>
      </c>
      <c r="I23" s="6" t="s">
        <v>134</v>
      </c>
      <c r="J23" s="9" t="s">
        <v>161</v>
      </c>
      <c r="K23" s="11">
        <v>320229.78</v>
      </c>
    </row>
    <row r="24" spans="1:11" ht="15">
      <c r="A24" s="10" t="s">
        <v>162</v>
      </c>
      <c r="B24" s="11">
        <v>3461292.9</v>
      </c>
      <c r="C24" s="6" t="s">
        <v>134</v>
      </c>
      <c r="D24" s="9" t="s">
        <v>133</v>
      </c>
      <c r="E24" s="9" t="s">
        <v>133</v>
      </c>
      <c r="G24" s="10" t="s">
        <v>162</v>
      </c>
      <c r="H24" s="11">
        <f>SUM(H11:H22)</f>
        <v>4513227.03</v>
      </c>
      <c r="I24" s="6" t="s">
        <v>134</v>
      </c>
      <c r="J24" s="9" t="s">
        <v>133</v>
      </c>
      <c r="K24" s="9" t="s">
        <v>133</v>
      </c>
    </row>
    <row r="25" spans="1:11" ht="15">
      <c r="A25" s="9" t="s">
        <v>133</v>
      </c>
      <c r="B25" s="12" t="s">
        <v>133</v>
      </c>
      <c r="C25" s="6" t="s">
        <v>134</v>
      </c>
      <c r="D25" s="10" t="s">
        <v>163</v>
      </c>
      <c r="E25" s="11">
        <v>302117.83</v>
      </c>
      <c r="G25" s="9" t="s">
        <v>133</v>
      </c>
      <c r="H25" s="9" t="s">
        <v>133</v>
      </c>
      <c r="I25" s="6" t="s">
        <v>134</v>
      </c>
      <c r="J25" s="10" t="s">
        <v>163</v>
      </c>
      <c r="K25" s="11">
        <f>K23</f>
        <v>320229.78</v>
      </c>
    </row>
    <row r="26" spans="1:11" ht="15">
      <c r="A26" s="9" t="s">
        <v>133</v>
      </c>
      <c r="B26" s="9" t="s">
        <v>133</v>
      </c>
      <c r="C26" s="6" t="s">
        <v>134</v>
      </c>
      <c r="D26" s="9" t="s">
        <v>133</v>
      </c>
      <c r="E26" s="9" t="s">
        <v>133</v>
      </c>
      <c r="G26" s="9" t="s">
        <v>133</v>
      </c>
      <c r="H26" s="9" t="s">
        <v>133</v>
      </c>
      <c r="I26" s="6" t="s">
        <v>134</v>
      </c>
      <c r="J26" s="9" t="s">
        <v>133</v>
      </c>
      <c r="K26" s="9" t="s">
        <v>133</v>
      </c>
    </row>
    <row r="27" spans="1:11" ht="15">
      <c r="A27" s="9" t="s">
        <v>133</v>
      </c>
      <c r="B27" s="9" t="s">
        <v>133</v>
      </c>
      <c r="C27" s="6" t="s">
        <v>134</v>
      </c>
      <c r="D27" s="9" t="s">
        <v>133</v>
      </c>
      <c r="E27" s="9" t="s">
        <v>133</v>
      </c>
      <c r="G27" s="9" t="s">
        <v>133</v>
      </c>
      <c r="H27" s="9" t="s">
        <v>133</v>
      </c>
      <c r="I27" s="6" t="s">
        <v>134</v>
      </c>
      <c r="J27" s="9" t="s">
        <v>133</v>
      </c>
      <c r="K27" s="9" t="s">
        <v>133</v>
      </c>
    </row>
    <row r="28" spans="1:11" ht="15">
      <c r="A28" s="9" t="s">
        <v>133</v>
      </c>
      <c r="B28" s="9" t="s">
        <v>133</v>
      </c>
      <c r="C28" s="6" t="s">
        <v>134</v>
      </c>
      <c r="D28" s="10" t="s">
        <v>164</v>
      </c>
      <c r="E28" s="11">
        <v>3644982.43</v>
      </c>
      <c r="G28" s="9" t="s">
        <v>133</v>
      </c>
      <c r="H28" s="9" t="s">
        <v>133</v>
      </c>
      <c r="I28" s="6" t="s">
        <v>134</v>
      </c>
      <c r="J28" s="10" t="s">
        <v>164</v>
      </c>
      <c r="K28" s="11">
        <f>K19+K25</f>
        <v>3413474.51</v>
      </c>
    </row>
    <row r="29" spans="1:11" ht="15">
      <c r="A29" s="9" t="s">
        <v>133</v>
      </c>
      <c r="B29" s="9" t="s">
        <v>133</v>
      </c>
      <c r="C29" s="6" t="s">
        <v>134</v>
      </c>
      <c r="D29" s="9" t="s">
        <v>133</v>
      </c>
      <c r="E29" s="9" t="s">
        <v>133</v>
      </c>
      <c r="G29" s="9" t="s">
        <v>133</v>
      </c>
      <c r="H29" s="9" t="s">
        <v>133</v>
      </c>
      <c r="I29" s="6" t="s">
        <v>134</v>
      </c>
      <c r="J29" s="9" t="s">
        <v>133</v>
      </c>
      <c r="K29" s="9" t="s">
        <v>133</v>
      </c>
    </row>
    <row r="30" spans="1:11" ht="15">
      <c r="A30" s="9" t="s">
        <v>133</v>
      </c>
      <c r="B30" s="9" t="s">
        <v>133</v>
      </c>
      <c r="C30" s="9" t="s">
        <v>133</v>
      </c>
      <c r="D30" s="9" t="s">
        <v>133</v>
      </c>
      <c r="E30" s="9" t="s">
        <v>133</v>
      </c>
      <c r="G30" s="9" t="s">
        <v>133</v>
      </c>
      <c r="H30" s="9" t="s">
        <v>133</v>
      </c>
      <c r="I30" s="9" t="s">
        <v>133</v>
      </c>
      <c r="J30" s="9" t="s">
        <v>133</v>
      </c>
      <c r="K30" s="9" t="s">
        <v>133</v>
      </c>
    </row>
    <row r="31" spans="1:11" ht="15">
      <c r="A31" s="10" t="s">
        <v>165</v>
      </c>
      <c r="B31" s="9" t="s">
        <v>133</v>
      </c>
      <c r="C31" s="9" t="s">
        <v>133</v>
      </c>
      <c r="D31" s="8" t="s">
        <v>166</v>
      </c>
      <c r="E31" s="11">
        <v>3644982.43</v>
      </c>
      <c r="G31" s="10" t="s">
        <v>165</v>
      </c>
      <c r="H31" s="9" t="s">
        <v>133</v>
      </c>
      <c r="I31" s="9" t="s">
        <v>133</v>
      </c>
      <c r="J31" s="8" t="s">
        <v>166</v>
      </c>
      <c r="K31" s="11">
        <f>K28</f>
        <v>3413474.51</v>
      </c>
    </row>
    <row r="32" spans="1:11" ht="15">
      <c r="A32" s="9" t="s">
        <v>133</v>
      </c>
      <c r="B32" s="9" t="s">
        <v>133</v>
      </c>
      <c r="C32" s="9" t="s">
        <v>133</v>
      </c>
      <c r="D32" s="9" t="s">
        <v>133</v>
      </c>
      <c r="E32" s="9" t="s">
        <v>133</v>
      </c>
      <c r="G32" s="9" t="s">
        <v>133</v>
      </c>
      <c r="H32" s="9" t="s">
        <v>133</v>
      </c>
      <c r="I32" s="9" t="s">
        <v>133</v>
      </c>
      <c r="J32" s="9" t="s">
        <v>133</v>
      </c>
      <c r="K32" s="9" t="s">
        <v>133</v>
      </c>
    </row>
    <row r="33" spans="1:11" ht="15">
      <c r="A33" s="9" t="s">
        <v>167</v>
      </c>
      <c r="B33" s="13">
        <v>1764779.52</v>
      </c>
      <c r="C33" s="9" t="s">
        <v>133</v>
      </c>
      <c r="D33" s="8" t="s">
        <v>168</v>
      </c>
      <c r="E33" s="9" t="s">
        <v>133</v>
      </c>
      <c r="G33" s="9" t="s">
        <v>167</v>
      </c>
      <c r="H33" s="11">
        <v>1764779.52</v>
      </c>
      <c r="I33" s="9" t="s">
        <v>133</v>
      </c>
      <c r="J33" s="8" t="s">
        <v>168</v>
      </c>
      <c r="K33" s="9" t="s">
        <v>133</v>
      </c>
    </row>
    <row r="34" spans="1:11" ht="15">
      <c r="A34" s="9" t="s">
        <v>169</v>
      </c>
      <c r="B34" s="13">
        <v>531600</v>
      </c>
      <c r="C34" s="9" t="s">
        <v>133</v>
      </c>
      <c r="D34" s="9" t="s">
        <v>133</v>
      </c>
      <c r="E34" s="9" t="s">
        <v>133</v>
      </c>
      <c r="G34" s="9" t="s">
        <v>169</v>
      </c>
      <c r="H34" s="11">
        <v>531600</v>
      </c>
      <c r="I34" s="9" t="s">
        <v>133</v>
      </c>
      <c r="J34" s="9" t="s">
        <v>133</v>
      </c>
      <c r="K34" s="9" t="s">
        <v>133</v>
      </c>
    </row>
    <row r="35" spans="1:11" ht="15">
      <c r="A35" s="9" t="s">
        <v>170</v>
      </c>
      <c r="B35" s="13">
        <v>43181.29</v>
      </c>
      <c r="C35" s="9" t="s">
        <v>133</v>
      </c>
      <c r="D35" s="10" t="s">
        <v>171</v>
      </c>
      <c r="E35" s="9" t="s">
        <v>133</v>
      </c>
      <c r="G35" s="9" t="s">
        <v>170</v>
      </c>
      <c r="H35" s="11">
        <v>43181.29</v>
      </c>
      <c r="I35" s="9" t="s">
        <v>133</v>
      </c>
      <c r="J35" s="10" t="s">
        <v>171</v>
      </c>
      <c r="K35" s="9" t="s">
        <v>133</v>
      </c>
    </row>
    <row r="36" spans="1:11" ht="15">
      <c r="A36" s="9" t="s">
        <v>172</v>
      </c>
      <c r="B36" s="13">
        <v>228971.1</v>
      </c>
      <c r="C36" s="9" t="s">
        <v>133</v>
      </c>
      <c r="D36" s="9" t="s">
        <v>133</v>
      </c>
      <c r="E36" s="9" t="s">
        <v>133</v>
      </c>
      <c r="G36" s="9" t="s">
        <v>172</v>
      </c>
      <c r="H36" s="11">
        <v>228971.1</v>
      </c>
      <c r="I36" s="9" t="s">
        <v>133</v>
      </c>
      <c r="J36" s="9" t="s">
        <v>133</v>
      </c>
      <c r="K36" s="9" t="s">
        <v>133</v>
      </c>
    </row>
    <row r="37" spans="1:11" ht="15">
      <c r="A37" s="9" t="s">
        <v>173</v>
      </c>
      <c r="B37" s="13">
        <v>322238.57</v>
      </c>
      <c r="C37" s="9" t="s">
        <v>133</v>
      </c>
      <c r="D37" s="10" t="s">
        <v>174</v>
      </c>
      <c r="E37" s="9" t="s">
        <v>133</v>
      </c>
      <c r="G37" s="9" t="s">
        <v>173</v>
      </c>
      <c r="H37" s="11">
        <v>322238.57</v>
      </c>
      <c r="I37" s="9" t="s">
        <v>133</v>
      </c>
      <c r="J37" s="10" t="s">
        <v>174</v>
      </c>
      <c r="K37" s="9" t="s">
        <v>133</v>
      </c>
    </row>
    <row r="38" spans="1:11" ht="15">
      <c r="A38" s="9" t="s">
        <v>175</v>
      </c>
      <c r="B38" s="14">
        <v>-1983849.29</v>
      </c>
      <c r="C38" s="9" t="s">
        <v>133</v>
      </c>
      <c r="D38" s="9" t="s">
        <v>133</v>
      </c>
      <c r="E38" s="9" t="s">
        <v>133</v>
      </c>
      <c r="G38" s="9" t="s">
        <v>175</v>
      </c>
      <c r="H38" s="15">
        <v>-1859806.61</v>
      </c>
      <c r="I38" s="9" t="s">
        <v>133</v>
      </c>
      <c r="J38" s="9" t="s">
        <v>133</v>
      </c>
      <c r="K38" s="9" t="s">
        <v>133</v>
      </c>
    </row>
    <row r="39" spans="1:11" ht="15">
      <c r="A39" s="9" t="s">
        <v>176</v>
      </c>
      <c r="B39" s="14">
        <v>-424452.39</v>
      </c>
      <c r="C39" s="9" t="s">
        <v>133</v>
      </c>
      <c r="D39" s="9" t="s">
        <v>177</v>
      </c>
      <c r="E39" s="11">
        <v>279196.06</v>
      </c>
      <c r="G39" s="9" t="s">
        <v>176</v>
      </c>
      <c r="H39" s="15">
        <v>-382888.23</v>
      </c>
      <c r="I39" s="9" t="s">
        <v>133</v>
      </c>
      <c r="J39" s="9" t="s">
        <v>177</v>
      </c>
      <c r="K39" s="11">
        <v>279196.06</v>
      </c>
    </row>
    <row r="40" spans="1:11" ht="15">
      <c r="A40" s="9" t="s">
        <v>178</v>
      </c>
      <c r="B40" s="13">
        <v>160945.78</v>
      </c>
      <c r="C40" s="9" t="s">
        <v>133</v>
      </c>
      <c r="D40" s="9" t="s">
        <v>133</v>
      </c>
      <c r="E40" s="9" t="s">
        <v>133</v>
      </c>
      <c r="G40" s="9" t="s">
        <v>178</v>
      </c>
      <c r="H40" s="11">
        <v>160945.78</v>
      </c>
      <c r="I40" s="9" t="s">
        <v>133</v>
      </c>
      <c r="J40" s="9" t="s">
        <v>133</v>
      </c>
      <c r="K40" s="9" t="s">
        <v>133</v>
      </c>
    </row>
    <row r="41" spans="1:11" ht="15">
      <c r="A41" s="9" t="s">
        <v>133</v>
      </c>
      <c r="B41" s="9" t="s">
        <v>133</v>
      </c>
      <c r="C41" s="6" t="s">
        <v>134</v>
      </c>
      <c r="D41" s="10" t="s">
        <v>179</v>
      </c>
      <c r="E41" s="11">
        <v>279196.06</v>
      </c>
      <c r="G41" s="9" t="s">
        <v>133</v>
      </c>
      <c r="H41" s="9" t="s">
        <v>133</v>
      </c>
      <c r="I41" s="6" t="s">
        <v>134</v>
      </c>
      <c r="J41" s="10" t="s">
        <v>179</v>
      </c>
      <c r="K41" s="11">
        <f>+K39</f>
        <v>279196.06</v>
      </c>
    </row>
    <row r="42" spans="1:11" ht="15">
      <c r="A42" s="10" t="s">
        <v>180</v>
      </c>
      <c r="B42" s="11">
        <v>643414.58</v>
      </c>
      <c r="C42" s="6" t="s">
        <v>134</v>
      </c>
      <c r="D42" s="9" t="s">
        <v>133</v>
      </c>
      <c r="E42" s="9" t="s">
        <v>133</v>
      </c>
      <c r="G42" s="10" t="s">
        <v>180</v>
      </c>
      <c r="H42" s="11">
        <f>SUM(H33:H40)</f>
        <v>809021.4199999999</v>
      </c>
      <c r="I42" s="6" t="s">
        <v>134</v>
      </c>
      <c r="J42" s="9" t="s">
        <v>133</v>
      </c>
      <c r="K42" s="9" t="s">
        <v>133</v>
      </c>
    </row>
    <row r="43" spans="1:11" ht="15">
      <c r="A43" s="9" t="s">
        <v>133</v>
      </c>
      <c r="B43" s="9" t="s">
        <v>133</v>
      </c>
      <c r="C43" s="6" t="s">
        <v>134</v>
      </c>
      <c r="D43" s="10" t="s">
        <v>181</v>
      </c>
      <c r="E43" s="9" t="s">
        <v>133</v>
      </c>
      <c r="G43" s="9" t="s">
        <v>133</v>
      </c>
      <c r="H43" s="9" t="s">
        <v>133</v>
      </c>
      <c r="I43" s="6" t="s">
        <v>134</v>
      </c>
      <c r="J43" s="10" t="s">
        <v>181</v>
      </c>
      <c r="K43" s="9" t="s">
        <v>133</v>
      </c>
    </row>
    <row r="44" spans="1:11" ht="15">
      <c r="A44" s="9" t="s">
        <v>133</v>
      </c>
      <c r="B44" s="9" t="s">
        <v>133</v>
      </c>
      <c r="C44" s="6" t="s">
        <v>134</v>
      </c>
      <c r="D44" s="9" t="s">
        <v>133</v>
      </c>
      <c r="E44" s="9" t="s">
        <v>133</v>
      </c>
      <c r="G44" s="9" t="s">
        <v>133</v>
      </c>
      <c r="H44" s="9" t="s">
        <v>133</v>
      </c>
      <c r="I44" s="6" t="s">
        <v>134</v>
      </c>
      <c r="J44" s="9" t="s">
        <v>133</v>
      </c>
      <c r="K44" s="9" t="s">
        <v>133</v>
      </c>
    </row>
    <row r="45" spans="1:11" ht="15">
      <c r="A45" s="9" t="s">
        <v>133</v>
      </c>
      <c r="B45" s="9" t="s">
        <v>133</v>
      </c>
      <c r="C45" s="6" t="s">
        <v>134</v>
      </c>
      <c r="D45" s="9" t="s">
        <v>182</v>
      </c>
      <c r="E45" s="13">
        <v>250729.56</v>
      </c>
      <c r="G45" s="9" t="s">
        <v>133</v>
      </c>
      <c r="H45" s="9" t="s">
        <v>133</v>
      </c>
      <c r="I45" s="6" t="s">
        <v>134</v>
      </c>
      <c r="J45" s="9" t="s">
        <v>182</v>
      </c>
      <c r="K45" s="11">
        <v>250729.56</v>
      </c>
    </row>
    <row r="46" spans="1:11" ht="15">
      <c r="A46" s="9" t="s">
        <v>133</v>
      </c>
      <c r="B46" s="9" t="s">
        <v>133</v>
      </c>
      <c r="C46" s="6" t="s">
        <v>134</v>
      </c>
      <c r="D46" s="9" t="s">
        <v>183</v>
      </c>
      <c r="E46" s="13">
        <v>1368378.32</v>
      </c>
      <c r="G46" s="9" t="s">
        <v>133</v>
      </c>
      <c r="H46" s="9" t="s">
        <v>133</v>
      </c>
      <c r="I46" s="6" t="s">
        <v>134</v>
      </c>
      <c r="J46" s="9" t="s">
        <v>183</v>
      </c>
      <c r="K46" s="11">
        <v>3634764.33</v>
      </c>
    </row>
    <row r="47" spans="1:11" ht="15">
      <c r="A47" s="9" t="s">
        <v>133</v>
      </c>
      <c r="B47" s="9" t="s">
        <v>133</v>
      </c>
      <c r="C47" s="6" t="s">
        <v>134</v>
      </c>
      <c r="D47" s="9" t="s">
        <v>184</v>
      </c>
      <c r="E47" s="13">
        <v>10470</v>
      </c>
      <c r="G47" s="9" t="s">
        <v>133</v>
      </c>
      <c r="H47" s="9" t="s">
        <v>133</v>
      </c>
      <c r="I47" s="6" t="s">
        <v>134</v>
      </c>
      <c r="J47" s="9" t="s">
        <v>184</v>
      </c>
      <c r="K47" s="11">
        <v>10470</v>
      </c>
    </row>
    <row r="48" spans="1:11" ht="15">
      <c r="A48" s="9" t="s">
        <v>133</v>
      </c>
      <c r="B48" s="9" t="s">
        <v>133</v>
      </c>
      <c r="C48" s="6" t="s">
        <v>134</v>
      </c>
      <c r="D48" s="9" t="s">
        <v>133</v>
      </c>
      <c r="E48" s="9" t="s">
        <v>133</v>
      </c>
      <c r="G48" s="9" t="s">
        <v>133</v>
      </c>
      <c r="H48" s="9" t="s">
        <v>133</v>
      </c>
      <c r="I48" s="6" t="s">
        <v>134</v>
      </c>
      <c r="J48" s="9" t="s">
        <v>133</v>
      </c>
      <c r="K48" s="9" t="s">
        <v>133</v>
      </c>
    </row>
    <row r="49" spans="1:11" ht="15">
      <c r="A49" s="9" t="s">
        <v>133</v>
      </c>
      <c r="B49" s="9" t="s">
        <v>133</v>
      </c>
      <c r="C49" s="6" t="s">
        <v>134</v>
      </c>
      <c r="D49" s="10" t="s">
        <v>185</v>
      </c>
      <c r="E49" s="11">
        <v>1629577.88</v>
      </c>
      <c r="G49" s="9" t="s">
        <v>133</v>
      </c>
      <c r="H49" s="9" t="s">
        <v>133</v>
      </c>
      <c r="I49" s="6" t="s">
        <v>134</v>
      </c>
      <c r="J49" s="10" t="s">
        <v>185</v>
      </c>
      <c r="K49" s="11">
        <f>SUM(K45:K47)</f>
        <v>3895963.89</v>
      </c>
    </row>
    <row r="50" spans="1:11" ht="15">
      <c r="A50" s="10" t="s">
        <v>186</v>
      </c>
      <c r="B50" s="11">
        <v>4104707.48</v>
      </c>
      <c r="C50" s="6" t="s">
        <v>134</v>
      </c>
      <c r="D50" s="9" t="s">
        <v>133</v>
      </c>
      <c r="E50" s="9" t="s">
        <v>133</v>
      </c>
      <c r="G50" s="10" t="s">
        <v>186</v>
      </c>
      <c r="H50" s="11">
        <f>+H24+H42</f>
        <v>5322248.45</v>
      </c>
      <c r="I50" s="6" t="s">
        <v>134</v>
      </c>
      <c r="J50" s="9" t="s">
        <v>133</v>
      </c>
      <c r="K50" s="9" t="s">
        <v>133</v>
      </c>
    </row>
    <row r="51" spans="1:11" ht="15">
      <c r="A51" s="9" t="s">
        <v>133</v>
      </c>
      <c r="B51" s="9" t="s">
        <v>133</v>
      </c>
      <c r="C51" s="6" t="s">
        <v>134</v>
      </c>
      <c r="D51" s="9" t="s">
        <v>133</v>
      </c>
      <c r="E51" s="9" t="s">
        <v>133</v>
      </c>
      <c r="G51" s="9" t="s">
        <v>133</v>
      </c>
      <c r="H51" s="9" t="s">
        <v>133</v>
      </c>
      <c r="I51" s="6" t="s">
        <v>134</v>
      </c>
      <c r="J51" s="9" t="s">
        <v>133</v>
      </c>
      <c r="K51" s="9" t="s">
        <v>133</v>
      </c>
    </row>
    <row r="52" spans="1:11" ht="15">
      <c r="A52" s="9" t="s">
        <v>133</v>
      </c>
      <c r="B52" s="9" t="s">
        <v>133</v>
      </c>
      <c r="C52" s="6" t="s">
        <v>134</v>
      </c>
      <c r="D52" s="10" t="s">
        <v>187</v>
      </c>
      <c r="E52" s="11">
        <v>1908773.94</v>
      </c>
      <c r="G52" s="9" t="s">
        <v>133</v>
      </c>
      <c r="H52" s="9" t="s">
        <v>133</v>
      </c>
      <c r="I52" s="6" t="s">
        <v>134</v>
      </c>
      <c r="J52" s="10" t="s">
        <v>187</v>
      </c>
      <c r="K52" s="11">
        <f>+K49+K41</f>
        <v>4175159.95</v>
      </c>
    </row>
    <row r="53" spans="1:11" ht="15">
      <c r="A53" s="9" t="s">
        <v>133</v>
      </c>
      <c r="B53" s="9" t="s">
        <v>133</v>
      </c>
      <c r="C53" s="6" t="s">
        <v>134</v>
      </c>
      <c r="D53" s="9" t="s">
        <v>133</v>
      </c>
      <c r="E53" s="9" t="s">
        <v>133</v>
      </c>
      <c r="G53" s="9" t="s">
        <v>133</v>
      </c>
      <c r="H53" s="9" t="s">
        <v>133</v>
      </c>
      <c r="I53" s="6" t="s">
        <v>134</v>
      </c>
      <c r="J53" s="9" t="s">
        <v>133</v>
      </c>
      <c r="K53" s="9" t="s">
        <v>133</v>
      </c>
    </row>
    <row r="54" spans="1:11" ht="15">
      <c r="A54" s="9" t="s">
        <v>133</v>
      </c>
      <c r="B54" s="9" t="s">
        <v>133</v>
      </c>
      <c r="C54" s="6" t="s">
        <v>134</v>
      </c>
      <c r="D54" s="9" t="s">
        <v>188</v>
      </c>
      <c r="E54" s="14">
        <v>-1449048.89</v>
      </c>
      <c r="G54" s="9" t="s">
        <v>133</v>
      </c>
      <c r="H54" s="9" t="s">
        <v>133</v>
      </c>
      <c r="I54" s="6" t="s">
        <v>134</v>
      </c>
      <c r="J54" s="9" t="s">
        <v>188</v>
      </c>
      <c r="K54" s="15">
        <v>-2266386.01</v>
      </c>
    </row>
    <row r="55" spans="1:11" ht="15">
      <c r="A55" s="9" t="s">
        <v>133</v>
      </c>
      <c r="B55" s="9" t="s">
        <v>133</v>
      </c>
      <c r="C55" s="6" t="s">
        <v>134</v>
      </c>
      <c r="D55" s="9" t="s">
        <v>133</v>
      </c>
      <c r="E55" s="9" t="s">
        <v>133</v>
      </c>
      <c r="G55" s="9" t="s">
        <v>133</v>
      </c>
      <c r="H55" s="9" t="s">
        <v>133</v>
      </c>
      <c r="I55" s="6" t="s">
        <v>134</v>
      </c>
      <c r="J55" s="9" t="s">
        <v>133</v>
      </c>
      <c r="K55" s="9" t="s">
        <v>133</v>
      </c>
    </row>
    <row r="56" spans="1:11" ht="15">
      <c r="A56" s="9" t="s">
        <v>133</v>
      </c>
      <c r="B56" s="9" t="s">
        <v>133</v>
      </c>
      <c r="C56" s="6" t="s">
        <v>134</v>
      </c>
      <c r="D56" s="8" t="s">
        <v>189</v>
      </c>
      <c r="E56" s="11">
        <v>459725.05</v>
      </c>
      <c r="G56" s="9" t="s">
        <v>133</v>
      </c>
      <c r="H56" s="9" t="s">
        <v>133</v>
      </c>
      <c r="I56" s="6" t="s">
        <v>134</v>
      </c>
      <c r="J56" s="8" t="s">
        <v>189</v>
      </c>
      <c r="K56" s="11">
        <f>+K52+K54</f>
        <v>1908773.9400000004</v>
      </c>
    </row>
    <row r="57" spans="1:11" ht="15">
      <c r="A57" s="9" t="s">
        <v>133</v>
      </c>
      <c r="B57" s="9" t="s">
        <v>133</v>
      </c>
      <c r="C57" s="9" t="s">
        <v>133</v>
      </c>
      <c r="D57" s="9" t="s">
        <v>133</v>
      </c>
      <c r="E57" s="9" t="s">
        <v>133</v>
      </c>
      <c r="G57" s="9" t="s">
        <v>133</v>
      </c>
      <c r="H57" s="9" t="s">
        <v>133</v>
      </c>
      <c r="I57" s="9" t="s">
        <v>133</v>
      </c>
      <c r="J57" s="9" t="s">
        <v>133</v>
      </c>
      <c r="K57" s="9" t="s">
        <v>133</v>
      </c>
    </row>
    <row r="58" spans="1:11" ht="15">
      <c r="A58" s="9" t="s">
        <v>133</v>
      </c>
      <c r="B58" s="9" t="s">
        <v>133</v>
      </c>
      <c r="C58" s="9" t="s">
        <v>133</v>
      </c>
      <c r="D58" s="9" t="s">
        <v>133</v>
      </c>
      <c r="E58" s="9" t="s">
        <v>133</v>
      </c>
      <c r="G58" s="9" t="s">
        <v>133</v>
      </c>
      <c r="H58" s="9" t="s">
        <v>133</v>
      </c>
      <c r="I58" s="9" t="s">
        <v>133</v>
      </c>
      <c r="J58" s="9" t="s">
        <v>133</v>
      </c>
      <c r="K58" s="9" t="s">
        <v>133</v>
      </c>
    </row>
    <row r="59" spans="1:11" ht="15">
      <c r="A59" s="6" t="s">
        <v>134</v>
      </c>
      <c r="B59" s="9" t="s">
        <v>133</v>
      </c>
      <c r="C59" s="9" t="s">
        <v>133</v>
      </c>
      <c r="D59" s="9" t="s">
        <v>133</v>
      </c>
      <c r="E59" s="9" t="s">
        <v>133</v>
      </c>
      <c r="G59" s="6" t="s">
        <v>134</v>
      </c>
      <c r="H59" s="9" t="s">
        <v>133</v>
      </c>
      <c r="I59" s="9" t="s">
        <v>133</v>
      </c>
      <c r="J59" s="9" t="s">
        <v>133</v>
      </c>
      <c r="K59" s="9" t="s">
        <v>133</v>
      </c>
    </row>
    <row r="60" spans="1:11" ht="15">
      <c r="A60" s="8" t="s">
        <v>190</v>
      </c>
      <c r="B60" s="11">
        <v>4104707.48</v>
      </c>
      <c r="C60" s="6" t="s">
        <v>134</v>
      </c>
      <c r="D60" s="8" t="s">
        <v>191</v>
      </c>
      <c r="E60" s="11">
        <v>4104707.48</v>
      </c>
      <c r="F60" s="16"/>
      <c r="G60" s="8" t="s">
        <v>190</v>
      </c>
      <c r="H60" s="11">
        <f>+H50</f>
        <v>5322248.45</v>
      </c>
      <c r="I60" s="6" t="s">
        <v>134</v>
      </c>
      <c r="J60" s="8" t="s">
        <v>191</v>
      </c>
      <c r="K60" s="11">
        <f>+K56+K31</f>
        <v>5322248.45</v>
      </c>
    </row>
    <row r="61" spans="1:7" ht="15">
      <c r="A61" s="17" t="s">
        <v>134</v>
      </c>
      <c r="B61" s="2" t="s">
        <v>133</v>
      </c>
      <c r="C61" s="2" t="s">
        <v>133</v>
      </c>
      <c r="D61" s="2" t="s">
        <v>133</v>
      </c>
      <c r="E61" s="2" t="s">
        <v>133</v>
      </c>
      <c r="G61" s="17" t="s">
        <v>133</v>
      </c>
    </row>
    <row r="62" spans="1:11" ht="15">
      <c r="A62" s="18" t="s">
        <v>133</v>
      </c>
      <c r="B62" s="18" t="s">
        <v>133</v>
      </c>
      <c r="C62" s="18" t="s">
        <v>133</v>
      </c>
      <c r="D62" s="18" t="s">
        <v>133</v>
      </c>
      <c r="E62" s="18" t="s">
        <v>133</v>
      </c>
      <c r="G62" s="18" t="s">
        <v>133</v>
      </c>
      <c r="H62" s="18" t="s">
        <v>133</v>
      </c>
      <c r="I62" s="18" t="s">
        <v>133</v>
      </c>
      <c r="J62" s="18" t="s">
        <v>133</v>
      </c>
      <c r="K62" s="18" t="s">
        <v>133</v>
      </c>
    </row>
    <row r="64" spans="1:11" ht="15">
      <c r="A64" s="3" t="s">
        <v>126</v>
      </c>
      <c r="B64" s="27"/>
      <c r="C64" s="272" t="s">
        <v>127</v>
      </c>
      <c r="D64" s="271"/>
      <c r="E64" s="6" t="s">
        <v>128</v>
      </c>
      <c r="G64" s="3" t="s">
        <v>126</v>
      </c>
      <c r="H64" s="27"/>
      <c r="I64" s="272" t="s">
        <v>127</v>
      </c>
      <c r="J64" s="271"/>
      <c r="K64" s="6" t="s">
        <v>128</v>
      </c>
    </row>
    <row r="65" spans="1:11" ht="15">
      <c r="A65" s="272" t="s">
        <v>192</v>
      </c>
      <c r="B65" s="272"/>
      <c r="C65" s="272"/>
      <c r="D65" s="272"/>
      <c r="E65" s="6" t="s">
        <v>229</v>
      </c>
      <c r="G65" s="272" t="s">
        <v>193</v>
      </c>
      <c r="H65" s="272"/>
      <c r="I65" s="272"/>
      <c r="J65" s="272"/>
      <c r="K65" s="6" t="s">
        <v>231</v>
      </c>
    </row>
    <row r="66" spans="1:11" ht="15">
      <c r="A66" s="27"/>
      <c r="B66" s="27"/>
      <c r="C66" s="27"/>
      <c r="D66" s="27"/>
      <c r="E66" s="27"/>
      <c r="G66" s="27"/>
      <c r="H66" s="27"/>
      <c r="I66" s="27"/>
      <c r="J66" s="27"/>
      <c r="K66" s="27"/>
    </row>
    <row r="67" spans="1:11" ht="15">
      <c r="A67" s="28"/>
      <c r="B67" s="19" t="s">
        <v>194</v>
      </c>
      <c r="C67" s="20" t="s">
        <v>195</v>
      </c>
      <c r="D67" s="19" t="s">
        <v>196</v>
      </c>
      <c r="E67" s="20" t="s">
        <v>195</v>
      </c>
      <c r="G67" s="28"/>
      <c r="H67" s="19" t="s">
        <v>194</v>
      </c>
      <c r="I67" s="20" t="s">
        <v>195</v>
      </c>
      <c r="J67" s="19" t="s">
        <v>196</v>
      </c>
      <c r="K67" s="20" t="s">
        <v>195</v>
      </c>
    </row>
    <row r="68" spans="1:11" ht="15">
      <c r="A68" s="27"/>
      <c r="B68" s="27"/>
      <c r="C68" s="27"/>
      <c r="D68" s="27"/>
      <c r="E68" s="27"/>
      <c r="G68" s="27"/>
      <c r="H68" s="27"/>
      <c r="I68" s="27"/>
      <c r="J68" s="27"/>
      <c r="K68" s="27"/>
    </row>
    <row r="69" spans="1:11" ht="15">
      <c r="A69" s="21" t="s">
        <v>197</v>
      </c>
      <c r="B69" s="28"/>
      <c r="C69" s="28"/>
      <c r="D69" s="28"/>
      <c r="E69" s="28"/>
      <c r="G69" s="21" t="s">
        <v>197</v>
      </c>
      <c r="H69" s="28"/>
      <c r="I69" s="28"/>
      <c r="J69" s="28"/>
      <c r="K69" s="28"/>
    </row>
    <row r="70" spans="1:11" ht="15">
      <c r="A70" s="270" t="s">
        <v>133</v>
      </c>
      <c r="B70" s="271"/>
      <c r="C70" s="271"/>
      <c r="D70" s="271"/>
      <c r="E70" s="271"/>
      <c r="G70" s="270" t="s">
        <v>133</v>
      </c>
      <c r="H70" s="271"/>
      <c r="I70" s="271"/>
      <c r="J70" s="271"/>
      <c r="K70" s="271"/>
    </row>
    <row r="71" spans="1:12" ht="15">
      <c r="A71" s="273" t="s">
        <v>198</v>
      </c>
      <c r="B71" s="271"/>
      <c r="C71" s="271"/>
      <c r="D71" s="271"/>
      <c r="E71" s="271"/>
      <c r="G71" s="273" t="s">
        <v>198</v>
      </c>
      <c r="H71" s="271"/>
      <c r="I71" s="271"/>
      <c r="J71" s="271"/>
      <c r="K71" s="271"/>
      <c r="L71" s="22"/>
    </row>
    <row r="72" spans="1:12" ht="15">
      <c r="A72" s="274" t="s">
        <v>199</v>
      </c>
      <c r="B72" s="271"/>
      <c r="C72" s="271"/>
      <c r="D72" s="271"/>
      <c r="E72" s="271"/>
      <c r="G72" s="274" t="s">
        <v>199</v>
      </c>
      <c r="H72" s="271"/>
      <c r="I72" s="271"/>
      <c r="J72" s="271"/>
      <c r="K72" s="271"/>
      <c r="L72" s="17"/>
    </row>
    <row r="73" spans="1:11" ht="15">
      <c r="A73" s="9" t="s">
        <v>200</v>
      </c>
      <c r="B73" s="11">
        <v>235160.39</v>
      </c>
      <c r="C73" s="11">
        <v>21.18</v>
      </c>
      <c r="D73" s="11">
        <v>3326449.39</v>
      </c>
      <c r="E73" s="11">
        <v>35.95</v>
      </c>
      <c r="G73" s="9" t="s">
        <v>200</v>
      </c>
      <c r="H73" s="11">
        <v>1205736.48</v>
      </c>
      <c r="I73" s="11">
        <v>45.19</v>
      </c>
      <c r="J73" s="11">
        <v>13530411.89</v>
      </c>
      <c r="K73" s="11">
        <v>60.01</v>
      </c>
    </row>
    <row r="74" spans="1:11" ht="15">
      <c r="A74" s="27"/>
      <c r="B74" s="27"/>
      <c r="C74" s="27"/>
      <c r="D74" s="27"/>
      <c r="E74" s="27"/>
      <c r="G74" s="27"/>
      <c r="H74" s="27"/>
      <c r="I74" s="27"/>
      <c r="J74" s="27"/>
      <c r="K74" s="27"/>
    </row>
    <row r="75" spans="1:11" ht="15">
      <c r="A75" s="9" t="s">
        <v>201</v>
      </c>
      <c r="B75" s="11">
        <v>235160.39</v>
      </c>
      <c r="C75" s="11">
        <v>21.18</v>
      </c>
      <c r="D75" s="11">
        <v>3326449.39</v>
      </c>
      <c r="E75" s="11">
        <v>35.95</v>
      </c>
      <c r="G75" s="9" t="s">
        <v>201</v>
      </c>
      <c r="H75" s="11">
        <v>1205736.48</v>
      </c>
      <c r="I75" s="11">
        <v>45.19</v>
      </c>
      <c r="J75" s="11">
        <v>13530411.89</v>
      </c>
      <c r="K75" s="11">
        <v>60.01</v>
      </c>
    </row>
    <row r="76" spans="1:12" ht="15">
      <c r="A76" s="270" t="s">
        <v>133</v>
      </c>
      <c r="B76" s="271"/>
      <c r="C76" s="271"/>
      <c r="D76" s="271"/>
      <c r="E76" s="271"/>
      <c r="G76" s="270" t="s">
        <v>133</v>
      </c>
      <c r="H76" s="271"/>
      <c r="I76" s="271"/>
      <c r="J76" s="271"/>
      <c r="K76" s="271"/>
      <c r="L76" s="17"/>
    </row>
    <row r="77" spans="1:12" ht="15">
      <c r="A77" s="274" t="s">
        <v>202</v>
      </c>
      <c r="B77" s="271"/>
      <c r="C77" s="271"/>
      <c r="D77" s="271"/>
      <c r="E77" s="271"/>
      <c r="G77" s="274" t="s">
        <v>202</v>
      </c>
      <c r="H77" s="271"/>
      <c r="I77" s="271"/>
      <c r="J77" s="271"/>
      <c r="K77" s="271"/>
      <c r="L77" s="17"/>
    </row>
    <row r="78" spans="1:11" ht="15">
      <c r="A78" s="9" t="s">
        <v>203</v>
      </c>
      <c r="B78" s="11">
        <v>874520</v>
      </c>
      <c r="C78" s="11">
        <v>78.78</v>
      </c>
      <c r="D78" s="11">
        <v>5922209.52</v>
      </c>
      <c r="E78" s="11">
        <v>64</v>
      </c>
      <c r="G78" s="9" t="s">
        <v>203</v>
      </c>
      <c r="H78" s="11">
        <v>1461972.55</v>
      </c>
      <c r="I78" s="11">
        <v>54.79</v>
      </c>
      <c r="J78" s="11">
        <v>9000811.55</v>
      </c>
      <c r="K78" s="11">
        <v>39.92</v>
      </c>
    </row>
    <row r="79" spans="1:11" ht="15">
      <c r="A79" s="9" t="s">
        <v>220</v>
      </c>
      <c r="B79" s="11">
        <v>0</v>
      </c>
      <c r="C79" s="11">
        <v>0</v>
      </c>
      <c r="D79" s="11">
        <v>0</v>
      </c>
      <c r="E79" s="11">
        <v>0</v>
      </c>
      <c r="G79" s="9" t="s">
        <v>220</v>
      </c>
      <c r="H79" s="11">
        <v>0</v>
      </c>
      <c r="I79" s="11">
        <v>0</v>
      </c>
      <c r="J79" s="11">
        <v>0</v>
      </c>
      <c r="K79" s="11">
        <v>0</v>
      </c>
    </row>
    <row r="80" spans="1:11" ht="15">
      <c r="A80" s="27"/>
      <c r="B80" s="27"/>
      <c r="C80" s="27"/>
      <c r="D80" s="27"/>
      <c r="E80" s="27"/>
      <c r="G80" s="27"/>
      <c r="H80" s="27"/>
      <c r="I80" s="27"/>
      <c r="J80" s="27"/>
      <c r="K80" s="27"/>
    </row>
    <row r="81" spans="1:11" ht="15">
      <c r="A81" s="9" t="s">
        <v>204</v>
      </c>
      <c r="B81" s="11">
        <v>874520</v>
      </c>
      <c r="C81" s="11">
        <v>78.78</v>
      </c>
      <c r="D81" s="11">
        <v>5922209.52</v>
      </c>
      <c r="E81" s="11">
        <v>64</v>
      </c>
      <c r="F81" s="17"/>
      <c r="G81" s="9" t="s">
        <v>204</v>
      </c>
      <c r="H81" s="11">
        <v>1461972.55</v>
      </c>
      <c r="I81" s="11">
        <v>54.79</v>
      </c>
      <c r="J81" s="11">
        <v>9000811.55</v>
      </c>
      <c r="K81" s="11">
        <v>39.92</v>
      </c>
    </row>
    <row r="82" spans="1:12" ht="15">
      <c r="A82" s="270" t="s">
        <v>133</v>
      </c>
      <c r="B82" s="271"/>
      <c r="C82" s="271"/>
      <c r="D82" s="271"/>
      <c r="E82" s="271"/>
      <c r="F82" s="17"/>
      <c r="G82" s="270" t="s">
        <v>133</v>
      </c>
      <c r="H82" s="271"/>
      <c r="I82" s="271"/>
      <c r="J82" s="271"/>
      <c r="K82" s="271"/>
      <c r="L82" s="17"/>
    </row>
    <row r="83" spans="1:12" ht="15">
      <c r="A83" s="274" t="s">
        <v>205</v>
      </c>
      <c r="B83" s="271"/>
      <c r="C83" s="271"/>
      <c r="D83" s="271"/>
      <c r="E83" s="271"/>
      <c r="G83" s="274" t="s">
        <v>205</v>
      </c>
      <c r="H83" s="271"/>
      <c r="I83" s="271"/>
      <c r="J83" s="271"/>
      <c r="K83" s="271"/>
      <c r="L83" s="17"/>
    </row>
    <row r="84" spans="1:11" ht="15">
      <c r="A84" s="9" t="s">
        <v>206</v>
      </c>
      <c r="B84" s="11">
        <v>319.05</v>
      </c>
      <c r="C84" s="11">
        <v>0.03</v>
      </c>
      <c r="D84" s="11">
        <v>3686.78</v>
      </c>
      <c r="E84" s="11">
        <v>0.04</v>
      </c>
      <c r="G84" s="9" t="s">
        <v>206</v>
      </c>
      <c r="H84" s="11">
        <v>456.9</v>
      </c>
      <c r="I84" s="11">
        <v>0.02</v>
      </c>
      <c r="J84" s="11">
        <v>5275.72</v>
      </c>
      <c r="K84" s="11">
        <v>0.02</v>
      </c>
    </row>
    <row r="85" spans="1:11" ht="15">
      <c r="A85" s="9" t="s">
        <v>207</v>
      </c>
      <c r="B85" s="11">
        <v>0</v>
      </c>
      <c r="C85" s="11">
        <v>0</v>
      </c>
      <c r="D85" s="11">
        <v>7</v>
      </c>
      <c r="E85" s="11">
        <v>0</v>
      </c>
      <c r="G85" s="9" t="s">
        <v>207</v>
      </c>
      <c r="H85" s="11">
        <v>0.21</v>
      </c>
      <c r="I85" s="11">
        <v>0</v>
      </c>
      <c r="J85" s="11">
        <v>4750.65</v>
      </c>
      <c r="K85" s="11">
        <v>0.02</v>
      </c>
    </row>
    <row r="86" spans="1:11" ht="15">
      <c r="A86" s="9" t="s">
        <v>208</v>
      </c>
      <c r="B86" s="11">
        <v>47.4</v>
      </c>
      <c r="C86" s="11">
        <v>0</v>
      </c>
      <c r="D86" s="11">
        <v>427.14</v>
      </c>
      <c r="E86" s="11">
        <v>0</v>
      </c>
      <c r="G86" s="9" t="s">
        <v>208</v>
      </c>
      <c r="H86" s="11">
        <v>134.71</v>
      </c>
      <c r="I86" s="11">
        <v>0.01</v>
      </c>
      <c r="J86" s="11">
        <v>4644.86</v>
      </c>
      <c r="K86" s="11">
        <v>0.02</v>
      </c>
    </row>
    <row r="87" spans="1:11" ht="15">
      <c r="A87" s="27"/>
      <c r="B87" s="27"/>
      <c r="C87" s="27"/>
      <c r="D87" s="27"/>
      <c r="E87" s="27"/>
      <c r="G87" s="27"/>
      <c r="H87" s="27"/>
      <c r="I87" s="27"/>
      <c r="J87" s="27"/>
      <c r="K87" s="27"/>
    </row>
    <row r="88" spans="1:11" ht="15">
      <c r="A88" s="9" t="s">
        <v>209</v>
      </c>
      <c r="B88" s="11">
        <v>366.45</v>
      </c>
      <c r="C88" s="11">
        <v>0.03</v>
      </c>
      <c r="D88" s="11">
        <v>4120.92</v>
      </c>
      <c r="E88" s="11">
        <v>0.04</v>
      </c>
      <c r="G88" s="9" t="s">
        <v>209</v>
      </c>
      <c r="H88" s="11">
        <v>591.82</v>
      </c>
      <c r="I88" s="11">
        <v>0.02</v>
      </c>
      <c r="J88" s="11">
        <v>14671.23</v>
      </c>
      <c r="K88" s="11">
        <v>0.07</v>
      </c>
    </row>
    <row r="89" spans="1:12" ht="15">
      <c r="A89" s="270" t="s">
        <v>133</v>
      </c>
      <c r="B89" s="271"/>
      <c r="C89" s="271"/>
      <c r="D89" s="271"/>
      <c r="E89" s="271"/>
      <c r="G89" s="270" t="s">
        <v>133</v>
      </c>
      <c r="H89" s="271"/>
      <c r="I89" s="271"/>
      <c r="J89" s="271"/>
      <c r="K89" s="271"/>
      <c r="L89" s="17"/>
    </row>
    <row r="90" spans="1:11" ht="15">
      <c r="A90" s="27"/>
      <c r="B90" s="27"/>
      <c r="C90" s="27"/>
      <c r="D90" s="27"/>
      <c r="E90" s="27"/>
      <c r="G90" s="27"/>
      <c r="H90" s="27"/>
      <c r="I90" s="27"/>
      <c r="J90" s="27"/>
      <c r="K90" s="27"/>
    </row>
    <row r="91" spans="1:11" ht="15">
      <c r="A91" s="9" t="s">
        <v>210</v>
      </c>
      <c r="B91" s="11">
        <v>1110046.84</v>
      </c>
      <c r="C91" s="11">
        <v>100</v>
      </c>
      <c r="D91" s="11">
        <v>9252779.83</v>
      </c>
      <c r="E91" s="11">
        <v>100</v>
      </c>
      <c r="G91" s="9" t="s">
        <v>210</v>
      </c>
      <c r="H91" s="11">
        <v>2668300.85</v>
      </c>
      <c r="I91" s="11">
        <v>100</v>
      </c>
      <c r="J91" s="11">
        <v>22545894.67</v>
      </c>
      <c r="K91" s="11">
        <v>100</v>
      </c>
    </row>
    <row r="92" spans="1:12" ht="15">
      <c r="A92" s="270" t="s">
        <v>133</v>
      </c>
      <c r="B92" s="271"/>
      <c r="C92" s="271"/>
      <c r="D92" s="271"/>
      <c r="E92" s="271"/>
      <c r="G92" s="270" t="s">
        <v>133</v>
      </c>
      <c r="H92" s="271"/>
      <c r="I92" s="271"/>
      <c r="J92" s="271"/>
      <c r="K92" s="271"/>
      <c r="L92" s="17"/>
    </row>
    <row r="93" spans="1:11" ht="15">
      <c r="A93" s="27"/>
      <c r="B93" s="27"/>
      <c r="C93" s="27"/>
      <c r="D93" s="27"/>
      <c r="E93" s="27"/>
      <c r="G93" s="27"/>
      <c r="H93" s="27"/>
      <c r="I93" s="27"/>
      <c r="J93" s="27"/>
      <c r="K93" s="27"/>
    </row>
    <row r="94" spans="1:11" ht="15">
      <c r="A94" s="21" t="s">
        <v>211</v>
      </c>
      <c r="B94" s="11">
        <v>1110046.84</v>
      </c>
      <c r="C94" s="11">
        <v>100</v>
      </c>
      <c r="D94" s="11">
        <v>9252779.83</v>
      </c>
      <c r="E94" s="11">
        <v>100</v>
      </c>
      <c r="G94" s="21" t="s">
        <v>211</v>
      </c>
      <c r="H94" s="11">
        <v>2668300.85</v>
      </c>
      <c r="I94" s="11">
        <v>100</v>
      </c>
      <c r="J94" s="11">
        <v>22545894.67</v>
      </c>
      <c r="K94" s="11">
        <v>100</v>
      </c>
    </row>
    <row r="95" spans="1:12" ht="15">
      <c r="A95" s="270" t="s">
        <v>133</v>
      </c>
      <c r="B95" s="271"/>
      <c r="C95" s="271"/>
      <c r="D95" s="271"/>
      <c r="E95" s="271"/>
      <c r="G95" s="270" t="s">
        <v>133</v>
      </c>
      <c r="H95" s="271"/>
      <c r="I95" s="271"/>
      <c r="J95" s="271"/>
      <c r="K95" s="271"/>
      <c r="L95" s="17"/>
    </row>
    <row r="96" spans="1:11" ht="15">
      <c r="A96" s="21" t="s">
        <v>212</v>
      </c>
      <c r="B96" s="28"/>
      <c r="C96" s="28"/>
      <c r="D96" s="28"/>
      <c r="E96" s="28"/>
      <c r="G96" s="21" t="s">
        <v>212</v>
      </c>
      <c r="H96" s="28"/>
      <c r="I96" s="28"/>
      <c r="J96" s="28"/>
      <c r="K96" s="28"/>
    </row>
    <row r="97" spans="1:12" ht="15">
      <c r="A97" s="270" t="s">
        <v>133</v>
      </c>
      <c r="B97" s="271"/>
      <c r="C97" s="271"/>
      <c r="D97" s="271"/>
      <c r="E97" s="271"/>
      <c r="G97" s="270" t="s">
        <v>133</v>
      </c>
      <c r="H97" s="271"/>
      <c r="I97" s="271"/>
      <c r="J97" s="271"/>
      <c r="K97" s="271"/>
      <c r="L97" s="17"/>
    </row>
    <row r="98" spans="1:12" ht="15">
      <c r="A98" s="273" t="s">
        <v>213</v>
      </c>
      <c r="B98" s="271"/>
      <c r="C98" s="271"/>
      <c r="D98" s="271"/>
      <c r="E98" s="271"/>
      <c r="G98" s="273" t="s">
        <v>213</v>
      </c>
      <c r="H98" s="271"/>
      <c r="I98" s="271"/>
      <c r="J98" s="271"/>
      <c r="K98" s="271"/>
      <c r="L98" s="22"/>
    </row>
    <row r="99" spans="1:12" ht="15">
      <c r="A99" s="274" t="s">
        <v>214</v>
      </c>
      <c r="B99" s="271"/>
      <c r="C99" s="271"/>
      <c r="D99" s="271"/>
      <c r="E99" s="271"/>
      <c r="G99" s="274" t="s">
        <v>214</v>
      </c>
      <c r="H99" s="271"/>
      <c r="I99" s="271"/>
      <c r="J99" s="271"/>
      <c r="K99" s="271"/>
      <c r="L99" s="17"/>
    </row>
    <row r="100" spans="1:11" ht="15">
      <c r="A100" s="9" t="s">
        <v>215</v>
      </c>
      <c r="B100" s="11">
        <v>914553.26</v>
      </c>
      <c r="C100" s="11">
        <v>82.39</v>
      </c>
      <c r="D100" s="11">
        <v>5836859.01</v>
      </c>
      <c r="E100" s="11">
        <v>63.08</v>
      </c>
      <c r="G100" s="9" t="s">
        <v>215</v>
      </c>
      <c r="H100" s="11">
        <v>2138757.28</v>
      </c>
      <c r="I100" s="11">
        <v>80.15</v>
      </c>
      <c r="J100" s="11">
        <v>9593017.89</v>
      </c>
      <c r="K100" s="11">
        <v>42.55</v>
      </c>
    </row>
    <row r="101" spans="1:11" ht="15">
      <c r="A101" s="9" t="s">
        <v>216</v>
      </c>
      <c r="B101" s="11">
        <v>171337.64</v>
      </c>
      <c r="C101" s="11">
        <v>15.44</v>
      </c>
      <c r="D101" s="11">
        <v>2443844.05</v>
      </c>
      <c r="E101" s="11">
        <v>26.41</v>
      </c>
      <c r="G101" s="9" t="s">
        <v>216</v>
      </c>
      <c r="H101" s="11">
        <v>811702.47</v>
      </c>
      <c r="I101" s="11">
        <v>30.42</v>
      </c>
      <c r="J101" s="11">
        <v>9468511.44</v>
      </c>
      <c r="K101" s="11">
        <v>42</v>
      </c>
    </row>
    <row r="102" spans="1:11" ht="15">
      <c r="A102" s="9" t="s">
        <v>217</v>
      </c>
      <c r="B102" s="11">
        <v>232855</v>
      </c>
      <c r="C102" s="11">
        <v>20.98</v>
      </c>
      <c r="D102" s="11">
        <v>2145960.02</v>
      </c>
      <c r="E102" s="11">
        <v>23.19</v>
      </c>
      <c r="G102" s="9" t="s">
        <v>217</v>
      </c>
      <c r="H102" s="11">
        <v>626288.85</v>
      </c>
      <c r="I102" s="11">
        <v>23.47</v>
      </c>
      <c r="J102" s="11">
        <v>4787581.43</v>
      </c>
      <c r="K102" s="11">
        <v>21.23</v>
      </c>
    </row>
    <row r="103" spans="1:11" ht="15">
      <c r="A103" s="27"/>
      <c r="B103" s="27"/>
      <c r="C103" s="27"/>
      <c r="D103" s="27"/>
      <c r="E103" s="27"/>
      <c r="G103" s="27"/>
      <c r="H103" s="27"/>
      <c r="I103" s="27"/>
      <c r="J103" s="27"/>
      <c r="K103" s="27"/>
    </row>
    <row r="104" spans="1:11" ht="15">
      <c r="A104" s="9" t="s">
        <v>218</v>
      </c>
      <c r="B104" s="11">
        <v>1318745.9</v>
      </c>
      <c r="C104" s="11">
        <v>118.8</v>
      </c>
      <c r="D104" s="11">
        <v>10426663.08</v>
      </c>
      <c r="E104" s="11">
        <v>112.69</v>
      </c>
      <c r="G104" s="9" t="s">
        <v>218</v>
      </c>
      <c r="H104" s="11">
        <v>3576748.6</v>
      </c>
      <c r="I104" s="11">
        <v>134.05</v>
      </c>
      <c r="J104" s="11">
        <v>23849110.76</v>
      </c>
      <c r="K104" s="11">
        <v>105.78</v>
      </c>
    </row>
    <row r="105" spans="1:12" ht="15">
      <c r="A105" s="270" t="s">
        <v>133</v>
      </c>
      <c r="B105" s="271"/>
      <c r="C105" s="271"/>
      <c r="D105" s="271"/>
      <c r="E105" s="271"/>
      <c r="G105" s="270" t="s">
        <v>133</v>
      </c>
      <c r="H105" s="271"/>
      <c r="I105" s="271"/>
      <c r="J105" s="271"/>
      <c r="K105" s="271"/>
      <c r="L105" s="17"/>
    </row>
    <row r="106" spans="1:12" ht="15">
      <c r="A106" s="274" t="s">
        <v>219</v>
      </c>
      <c r="B106" s="271"/>
      <c r="C106" s="271"/>
      <c r="D106" s="271"/>
      <c r="E106" s="271"/>
      <c r="G106" s="274" t="s">
        <v>219</v>
      </c>
      <c r="H106" s="271"/>
      <c r="I106" s="271"/>
      <c r="J106" s="271"/>
      <c r="K106" s="271"/>
      <c r="L106" s="23"/>
    </row>
    <row r="107" spans="1:12" ht="15">
      <c r="A107" s="9" t="s">
        <v>220</v>
      </c>
      <c r="B107" s="11">
        <v>126123</v>
      </c>
      <c r="C107" s="11">
        <v>11.36</v>
      </c>
      <c r="D107" s="11">
        <v>126123</v>
      </c>
      <c r="E107" s="11">
        <v>1.36</v>
      </c>
      <c r="G107" s="9" t="s">
        <v>220</v>
      </c>
      <c r="H107" s="11">
        <v>811055</v>
      </c>
      <c r="I107" s="11">
        <v>30.4</v>
      </c>
      <c r="J107" s="11">
        <v>811055</v>
      </c>
      <c r="K107" s="11">
        <v>3.6</v>
      </c>
      <c r="L107" s="23"/>
    </row>
    <row r="108" spans="1:11" ht="15">
      <c r="A108" s="27"/>
      <c r="B108" s="27"/>
      <c r="C108" s="27"/>
      <c r="D108" s="27"/>
      <c r="E108" s="27"/>
      <c r="G108" s="27"/>
      <c r="H108" s="27"/>
      <c r="I108" s="27"/>
      <c r="J108" s="27"/>
      <c r="K108" s="27"/>
    </row>
    <row r="109" spans="1:11" ht="15">
      <c r="A109" s="9" t="s">
        <v>221</v>
      </c>
      <c r="B109" s="11">
        <v>126123</v>
      </c>
      <c r="C109" s="11">
        <v>11.36</v>
      </c>
      <c r="D109" s="11">
        <v>126123</v>
      </c>
      <c r="E109" s="11">
        <v>1.36</v>
      </c>
      <c r="G109" s="9" t="s">
        <v>221</v>
      </c>
      <c r="H109" s="11">
        <v>811055</v>
      </c>
      <c r="I109" s="11">
        <v>30.4</v>
      </c>
      <c r="J109" s="11">
        <v>811055</v>
      </c>
      <c r="K109" s="11">
        <v>3.6</v>
      </c>
    </row>
    <row r="110" spans="1:12" ht="15">
      <c r="A110" s="270" t="s">
        <v>133</v>
      </c>
      <c r="B110" s="271"/>
      <c r="C110" s="271"/>
      <c r="D110" s="271"/>
      <c r="E110" s="271"/>
      <c r="G110" s="270" t="s">
        <v>133</v>
      </c>
      <c r="H110" s="271"/>
      <c r="I110" s="271"/>
      <c r="J110" s="271"/>
      <c r="K110" s="271"/>
      <c r="L110" s="17"/>
    </row>
    <row r="111" spans="1:12" ht="15">
      <c r="A111" s="274" t="s">
        <v>222</v>
      </c>
      <c r="B111" s="271"/>
      <c r="C111" s="271"/>
      <c r="D111" s="271"/>
      <c r="E111" s="271"/>
      <c r="G111" s="274" t="s">
        <v>222</v>
      </c>
      <c r="H111" s="271"/>
      <c r="I111" s="271"/>
      <c r="J111" s="271"/>
      <c r="K111" s="271"/>
      <c r="L111" s="17"/>
    </row>
    <row r="112" spans="1:11" ht="15">
      <c r="A112" s="9" t="s">
        <v>223</v>
      </c>
      <c r="B112" s="11">
        <v>11983.73</v>
      </c>
      <c r="C112" s="11">
        <v>1.08</v>
      </c>
      <c r="D112" s="11">
        <v>149042.64</v>
      </c>
      <c r="E112" s="11">
        <v>1.61</v>
      </c>
      <c r="G112" s="9" t="s">
        <v>223</v>
      </c>
      <c r="H112" s="11">
        <v>13169.77</v>
      </c>
      <c r="I112" s="11">
        <v>0.49</v>
      </c>
      <c r="J112" s="11">
        <v>152114.92</v>
      </c>
      <c r="K112" s="11">
        <v>0.67</v>
      </c>
    </row>
    <row r="113" spans="1:11" ht="15">
      <c r="A113" s="9" t="s">
        <v>230</v>
      </c>
      <c r="B113" s="11">
        <v>0</v>
      </c>
      <c r="C113" s="11">
        <v>0</v>
      </c>
      <c r="D113" s="11">
        <v>0</v>
      </c>
      <c r="E113" s="11">
        <v>0</v>
      </c>
      <c r="G113" s="9" t="s">
        <v>230</v>
      </c>
      <c r="H113" s="11">
        <v>0</v>
      </c>
      <c r="I113" s="11">
        <v>0</v>
      </c>
      <c r="J113" s="11">
        <v>0</v>
      </c>
      <c r="K113" s="11">
        <v>0</v>
      </c>
    </row>
    <row r="114" spans="1:11" ht="15">
      <c r="A114" s="27"/>
      <c r="B114" s="27"/>
      <c r="C114" s="27"/>
      <c r="D114" s="27"/>
      <c r="E114" s="27"/>
      <c r="G114" s="27"/>
      <c r="H114" s="27"/>
      <c r="I114" s="27"/>
      <c r="J114" s="27"/>
      <c r="K114" s="27"/>
    </row>
    <row r="115" spans="1:11" ht="15">
      <c r="A115" s="9" t="s">
        <v>224</v>
      </c>
      <c r="B115" s="11">
        <v>11983.73</v>
      </c>
      <c r="C115" s="11">
        <v>1.08</v>
      </c>
      <c r="D115" s="11">
        <v>149042.64</v>
      </c>
      <c r="E115" s="11">
        <v>1.61</v>
      </c>
      <c r="G115" s="9" t="s">
        <v>224</v>
      </c>
      <c r="H115" s="11">
        <v>13169.77</v>
      </c>
      <c r="I115" s="11">
        <v>0.49</v>
      </c>
      <c r="J115" s="11">
        <v>152114.92</v>
      </c>
      <c r="K115" s="11">
        <v>0.67</v>
      </c>
    </row>
    <row r="116" spans="1:12" ht="15">
      <c r="A116" s="270" t="s">
        <v>133</v>
      </c>
      <c r="B116" s="271"/>
      <c r="C116" s="271"/>
      <c r="D116" s="271"/>
      <c r="E116" s="271"/>
      <c r="G116" s="270" t="s">
        <v>133</v>
      </c>
      <c r="H116" s="271"/>
      <c r="I116" s="271"/>
      <c r="J116" s="271"/>
      <c r="K116" s="271"/>
      <c r="L116" s="17"/>
    </row>
    <row r="117" spans="1:11" ht="15">
      <c r="A117" s="27"/>
      <c r="B117" s="27"/>
      <c r="C117" s="27"/>
      <c r="D117" s="27"/>
      <c r="E117" s="27"/>
      <c r="G117" s="27"/>
      <c r="H117" s="27"/>
      <c r="I117" s="27"/>
      <c r="J117" s="27"/>
      <c r="K117" s="27"/>
    </row>
    <row r="118" spans="1:11" ht="15">
      <c r="A118" s="9" t="s">
        <v>225</v>
      </c>
      <c r="B118" s="11">
        <v>1456852.63</v>
      </c>
      <c r="C118" s="11">
        <v>131.24</v>
      </c>
      <c r="D118" s="11">
        <v>10701828.72</v>
      </c>
      <c r="E118" s="11">
        <v>115.66</v>
      </c>
      <c r="G118" s="9" t="s">
        <v>225</v>
      </c>
      <c r="H118" s="11">
        <v>4400973.37</v>
      </c>
      <c r="I118" s="11">
        <v>164.94</v>
      </c>
      <c r="J118" s="11">
        <v>24812280.68</v>
      </c>
      <c r="K118" s="11">
        <v>110.05</v>
      </c>
    </row>
    <row r="119" spans="1:12" ht="15">
      <c r="A119" s="270" t="s">
        <v>133</v>
      </c>
      <c r="B119" s="271"/>
      <c r="C119" s="271"/>
      <c r="D119" s="271"/>
      <c r="E119" s="271"/>
      <c r="G119" s="270" t="s">
        <v>133</v>
      </c>
      <c r="H119" s="271"/>
      <c r="I119" s="271"/>
      <c r="J119" s="271"/>
      <c r="K119" s="271"/>
      <c r="L119" s="17"/>
    </row>
    <row r="120" spans="1:11" ht="15">
      <c r="A120" s="27"/>
      <c r="B120" s="27"/>
      <c r="C120" s="27"/>
      <c r="D120" s="27"/>
      <c r="E120" s="27"/>
      <c r="G120" s="27"/>
      <c r="H120" s="27"/>
      <c r="I120" s="27"/>
      <c r="J120" s="27"/>
      <c r="K120" s="27"/>
    </row>
    <row r="121" spans="1:11" ht="15">
      <c r="A121" s="21" t="s">
        <v>226</v>
      </c>
      <c r="B121" s="11">
        <v>1456852.63</v>
      </c>
      <c r="C121" s="11">
        <v>131.24</v>
      </c>
      <c r="D121" s="11">
        <v>10701828.72</v>
      </c>
      <c r="E121" s="11">
        <v>115.66</v>
      </c>
      <c r="G121" s="21" t="s">
        <v>226</v>
      </c>
      <c r="H121" s="11">
        <v>4400973.37</v>
      </c>
      <c r="I121" s="11">
        <v>164.94</v>
      </c>
      <c r="J121" s="11">
        <v>24812280.68</v>
      </c>
      <c r="K121" s="11">
        <v>110.05</v>
      </c>
    </row>
    <row r="122" spans="1:12" ht="15">
      <c r="A122" s="270" t="s">
        <v>133</v>
      </c>
      <c r="B122" s="271"/>
      <c r="C122" s="271"/>
      <c r="D122" s="271"/>
      <c r="E122" s="271"/>
      <c r="G122" s="270" t="s">
        <v>133</v>
      </c>
      <c r="H122" s="271"/>
      <c r="I122" s="271"/>
      <c r="J122" s="271"/>
      <c r="K122" s="271"/>
      <c r="L122" s="17"/>
    </row>
    <row r="123" spans="1:12" ht="15">
      <c r="A123" s="270" t="s">
        <v>133</v>
      </c>
      <c r="B123" s="271"/>
      <c r="C123" s="271"/>
      <c r="D123" s="271"/>
      <c r="E123" s="271"/>
      <c r="G123" s="270" t="s">
        <v>133</v>
      </c>
      <c r="H123" s="271"/>
      <c r="I123" s="271"/>
      <c r="J123" s="271"/>
      <c r="K123" s="271"/>
      <c r="L123" s="17"/>
    </row>
    <row r="124" spans="1:11" ht="15">
      <c r="A124" s="27"/>
      <c r="B124" s="27"/>
      <c r="C124" s="27"/>
      <c r="D124" s="27"/>
      <c r="E124" s="27"/>
      <c r="G124" s="27"/>
      <c r="H124" s="27"/>
      <c r="I124" s="27"/>
      <c r="J124" s="27"/>
      <c r="K124" s="27"/>
    </row>
    <row r="125" spans="1:11" ht="15">
      <c r="A125" s="21" t="s">
        <v>227</v>
      </c>
      <c r="B125" s="15">
        <v>-346805.79</v>
      </c>
      <c r="C125" s="11">
        <v>-31.24</v>
      </c>
      <c r="D125" s="15">
        <v>-1449048.89</v>
      </c>
      <c r="E125" s="11">
        <v>-15.66</v>
      </c>
      <c r="G125" s="21" t="s">
        <v>227</v>
      </c>
      <c r="H125" s="15">
        <v>-1732672.52</v>
      </c>
      <c r="I125" s="11">
        <v>-64.94</v>
      </c>
      <c r="J125" s="15">
        <v>-2266386.01</v>
      </c>
      <c r="K125" s="11">
        <v>-10.05</v>
      </c>
    </row>
    <row r="127" spans="7:11" ht="15">
      <c r="G127" s="2" t="s">
        <v>133</v>
      </c>
      <c r="H127" s="2" t="s">
        <v>133</v>
      </c>
      <c r="I127" s="2" t="s">
        <v>133</v>
      </c>
      <c r="J127" s="2" t="s">
        <v>133</v>
      </c>
      <c r="K127" s="2" t="s">
        <v>133</v>
      </c>
    </row>
  </sheetData>
  <sheetProtection/>
  <mergeCells count="50">
    <mergeCell ref="A3:D3"/>
    <mergeCell ref="G3:J3"/>
    <mergeCell ref="A1:E1"/>
    <mergeCell ref="G1:K1"/>
    <mergeCell ref="C64:D64"/>
    <mergeCell ref="A98:E98"/>
    <mergeCell ref="A70:E70"/>
    <mergeCell ref="A71:E71"/>
    <mergeCell ref="A72:E72"/>
    <mergeCell ref="A76:E76"/>
    <mergeCell ref="A77:E77"/>
    <mergeCell ref="A82:E82"/>
    <mergeCell ref="A105:E105"/>
    <mergeCell ref="A106:E106"/>
    <mergeCell ref="A110:E110"/>
    <mergeCell ref="A111:E111"/>
    <mergeCell ref="A116:E116"/>
    <mergeCell ref="A83:E83"/>
    <mergeCell ref="A89:E89"/>
    <mergeCell ref="A92:E92"/>
    <mergeCell ref="A95:E95"/>
    <mergeCell ref="A97:E97"/>
    <mergeCell ref="A119:E119"/>
    <mergeCell ref="A122:E122"/>
    <mergeCell ref="A123:E123"/>
    <mergeCell ref="I64:J64"/>
    <mergeCell ref="G70:K70"/>
    <mergeCell ref="G71:K71"/>
    <mergeCell ref="G72:K72"/>
    <mergeCell ref="G76:K76"/>
    <mergeCell ref="G77:K77"/>
    <mergeCell ref="A99:E99"/>
    <mergeCell ref="G110:K110"/>
    <mergeCell ref="G111:K111"/>
    <mergeCell ref="G82:K82"/>
    <mergeCell ref="G83:K83"/>
    <mergeCell ref="G89:K89"/>
    <mergeCell ref="G92:K92"/>
    <mergeCell ref="G95:K95"/>
    <mergeCell ref="G97:K97"/>
    <mergeCell ref="G116:K116"/>
    <mergeCell ref="G119:K119"/>
    <mergeCell ref="G122:K122"/>
    <mergeCell ref="G123:K123"/>
    <mergeCell ref="A65:D65"/>
    <mergeCell ref="G65:J65"/>
    <mergeCell ref="G98:K98"/>
    <mergeCell ref="G99:K99"/>
    <mergeCell ref="G105:K105"/>
    <mergeCell ref="G106:K106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B1">
      <selection activeCell="U3" sqref="U3"/>
    </sheetView>
  </sheetViews>
  <sheetFormatPr defaultColWidth="11.421875" defaultRowHeight="15"/>
  <cols>
    <col min="1" max="1" width="0" style="26" hidden="1" customWidth="1"/>
    <col min="2" max="2" width="7.57421875" style="26" customWidth="1"/>
    <col min="3" max="3" width="11.421875" style="26" customWidth="1"/>
    <col min="4" max="4" width="10.421875" style="26" customWidth="1"/>
    <col min="5" max="5" width="11.421875" style="26" customWidth="1"/>
    <col min="6" max="6" width="6.00390625" style="26" customWidth="1"/>
    <col min="7" max="7" width="0" style="26" hidden="1" customWidth="1"/>
    <col min="8" max="8" width="15.8515625" style="26" bestFit="1" customWidth="1"/>
    <col min="9" max="18" width="14.57421875" style="26" bestFit="1" customWidth="1"/>
    <col min="19" max="19" width="15.8515625" style="26" bestFit="1" customWidth="1"/>
    <col min="20" max="20" width="14.57421875" style="26" bestFit="1" customWidth="1"/>
    <col min="21" max="21" width="15.8515625" style="26" bestFit="1" customWidth="1"/>
    <col min="22" max="16384" width="11.421875" style="26" customWidth="1"/>
  </cols>
  <sheetData>
    <row r="1" spans="1:21" ht="15">
      <c r="A1" s="102" t="s">
        <v>327</v>
      </c>
      <c r="B1" s="102" t="s">
        <v>328</v>
      </c>
      <c r="C1" s="102" t="s">
        <v>329</v>
      </c>
      <c r="D1" s="102" t="s">
        <v>330</v>
      </c>
      <c r="E1" s="102" t="s">
        <v>331</v>
      </c>
      <c r="F1" s="102" t="s">
        <v>332</v>
      </c>
      <c r="G1" s="102" t="s">
        <v>333</v>
      </c>
      <c r="H1" s="102" t="s">
        <v>334</v>
      </c>
      <c r="I1" s="102" t="s">
        <v>335</v>
      </c>
      <c r="J1" s="102" t="s">
        <v>336</v>
      </c>
      <c r="K1" s="102" t="s">
        <v>337</v>
      </c>
      <c r="L1" s="102" t="s">
        <v>338</v>
      </c>
      <c r="M1" s="102" t="s">
        <v>339</v>
      </c>
      <c r="N1" s="102" t="s">
        <v>340</v>
      </c>
      <c r="O1" s="102" t="s">
        <v>341</v>
      </c>
      <c r="P1" s="102" t="s">
        <v>342</v>
      </c>
      <c r="Q1" s="102" t="s">
        <v>343</v>
      </c>
      <c r="R1" s="102" t="s">
        <v>344</v>
      </c>
      <c r="S1" s="102" t="s">
        <v>345</v>
      </c>
      <c r="T1" s="102" t="s">
        <v>346</v>
      </c>
      <c r="U1" s="123" t="s">
        <v>373</v>
      </c>
    </row>
    <row r="2" spans="1:21" ht="15">
      <c r="A2" s="74"/>
      <c r="B2" s="74"/>
      <c r="C2" s="74"/>
      <c r="D2" s="74"/>
      <c r="E2" s="74"/>
      <c r="F2" s="74"/>
      <c r="G2" s="74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24"/>
    </row>
    <row r="3" spans="1:21" ht="15">
      <c r="A3" s="104" t="s">
        <v>347</v>
      </c>
      <c r="B3" s="104" t="s">
        <v>348</v>
      </c>
      <c r="C3" s="74"/>
      <c r="D3" s="74"/>
      <c r="E3" s="74"/>
      <c r="F3" s="74"/>
      <c r="G3" s="74"/>
      <c r="H3" s="105">
        <f>H4+H11+H19</f>
        <v>19961128</v>
      </c>
      <c r="I3" s="105">
        <f>SUM(I5,I12,I20,)</f>
        <v>1514555</v>
      </c>
      <c r="J3" s="105">
        <f aca="true" t="shared" si="0" ref="J3:T3">SUM(J5,J12,J20,)</f>
        <v>1767736</v>
      </c>
      <c r="K3" s="105">
        <f>SUM(K5,K12,K20,)</f>
        <v>1562016</v>
      </c>
      <c r="L3" s="105">
        <f t="shared" si="0"/>
        <v>1587828</v>
      </c>
      <c r="M3" s="105">
        <f t="shared" si="0"/>
        <v>1562500</v>
      </c>
      <c r="N3" s="105">
        <f t="shared" si="0"/>
        <v>1652031</v>
      </c>
      <c r="O3" s="105">
        <f t="shared" si="0"/>
        <v>1583642</v>
      </c>
      <c r="P3" s="105">
        <f t="shared" si="0"/>
        <v>1642217</v>
      </c>
      <c r="Q3" s="105">
        <f t="shared" si="0"/>
        <v>1518251</v>
      </c>
      <c r="R3" s="105">
        <f t="shared" si="0"/>
        <v>1697956</v>
      </c>
      <c r="S3" s="105">
        <f t="shared" si="0"/>
        <v>1494626</v>
      </c>
      <c r="T3" s="105">
        <f t="shared" si="0"/>
        <v>2377770</v>
      </c>
      <c r="U3" s="125">
        <f>SUM(I3:T3)</f>
        <v>19961128</v>
      </c>
    </row>
    <row r="4" spans="1:21" ht="15.75" thickBot="1">
      <c r="A4" s="104"/>
      <c r="B4" s="107">
        <v>1</v>
      </c>
      <c r="C4" s="74"/>
      <c r="D4" s="74"/>
      <c r="E4" s="74"/>
      <c r="F4" s="74"/>
      <c r="G4" s="74"/>
      <c r="H4" s="105">
        <f>H6+H7+H9</f>
        <v>6791202</v>
      </c>
      <c r="I4" s="105">
        <f aca="true" t="shared" si="1" ref="I4:T4">I6+I7+I9</f>
        <v>473635</v>
      </c>
      <c r="J4" s="105">
        <f t="shared" si="1"/>
        <v>650729</v>
      </c>
      <c r="K4" s="105">
        <f t="shared" si="1"/>
        <v>481604</v>
      </c>
      <c r="L4" s="105">
        <f t="shared" si="1"/>
        <v>502025</v>
      </c>
      <c r="M4" s="105">
        <f t="shared" si="1"/>
        <v>485674</v>
      </c>
      <c r="N4" s="105">
        <f t="shared" si="1"/>
        <v>533798</v>
      </c>
      <c r="O4" s="105">
        <f t="shared" si="1"/>
        <v>502956</v>
      </c>
      <c r="P4" s="105">
        <f t="shared" si="1"/>
        <v>540243</v>
      </c>
      <c r="Q4" s="105">
        <f t="shared" si="1"/>
        <v>475568</v>
      </c>
      <c r="R4" s="105">
        <f t="shared" si="1"/>
        <v>516306</v>
      </c>
      <c r="S4" s="105">
        <f t="shared" si="1"/>
        <v>497021</v>
      </c>
      <c r="T4" s="105">
        <f t="shared" si="1"/>
        <v>1131643</v>
      </c>
      <c r="U4" s="124"/>
    </row>
    <row r="5" spans="1:21" ht="15.75" thickTop="1">
      <c r="A5" s="104"/>
      <c r="B5" s="108">
        <v>9484</v>
      </c>
      <c r="C5" s="26" t="s">
        <v>349</v>
      </c>
      <c r="H5" s="109">
        <f>SUM(H6:H9)</f>
        <v>6791202</v>
      </c>
      <c r="I5" s="110">
        <f>SUM(I6:I9)</f>
        <v>473635</v>
      </c>
      <c r="J5" s="110">
        <f aca="true" t="shared" si="2" ref="J5:T5">SUM(J6:J9)</f>
        <v>650729</v>
      </c>
      <c r="K5" s="110">
        <f t="shared" si="2"/>
        <v>481604</v>
      </c>
      <c r="L5" s="110">
        <f t="shared" si="2"/>
        <v>502025</v>
      </c>
      <c r="M5" s="110">
        <f t="shared" si="2"/>
        <v>485674</v>
      </c>
      <c r="N5" s="110">
        <f t="shared" si="2"/>
        <v>533798</v>
      </c>
      <c r="O5" s="110">
        <f t="shared" si="2"/>
        <v>502956</v>
      </c>
      <c r="P5" s="110">
        <f t="shared" si="2"/>
        <v>540243</v>
      </c>
      <c r="Q5" s="110">
        <f t="shared" si="2"/>
        <v>475568</v>
      </c>
      <c r="R5" s="110">
        <f t="shared" si="2"/>
        <v>516306</v>
      </c>
      <c r="S5" s="110">
        <f t="shared" si="2"/>
        <v>497021</v>
      </c>
      <c r="T5" s="110">
        <f t="shared" si="2"/>
        <v>1131643</v>
      </c>
      <c r="U5" s="124"/>
    </row>
    <row r="6" spans="1:21" ht="15">
      <c r="A6" s="26" t="s">
        <v>350</v>
      </c>
      <c r="B6" s="26">
        <v>9484</v>
      </c>
      <c r="C6" s="26" t="s">
        <v>349</v>
      </c>
      <c r="D6" s="26">
        <v>4151</v>
      </c>
      <c r="E6" s="26" t="s">
        <v>351</v>
      </c>
      <c r="F6" s="26">
        <v>1</v>
      </c>
      <c r="G6" s="26" t="s">
        <v>352</v>
      </c>
      <c r="H6" s="111">
        <f>SUM(I6:T6)</f>
        <v>6362622</v>
      </c>
      <c r="I6" s="106">
        <v>452884</v>
      </c>
      <c r="J6" s="106">
        <v>609246</v>
      </c>
      <c r="K6" s="106">
        <v>452884</v>
      </c>
      <c r="L6" s="106">
        <v>452884</v>
      </c>
      <c r="M6" s="106">
        <v>462884</v>
      </c>
      <c r="N6" s="106">
        <v>514932</v>
      </c>
      <c r="O6" s="106">
        <v>452884</v>
      </c>
      <c r="P6" s="106">
        <v>517679</v>
      </c>
      <c r="Q6" s="106">
        <v>452884</v>
      </c>
      <c r="R6" s="106">
        <v>452884</v>
      </c>
      <c r="S6" s="106">
        <v>452884</v>
      </c>
      <c r="T6" s="106">
        <v>1087693</v>
      </c>
      <c r="U6" s="124"/>
    </row>
    <row r="7" spans="1:21" ht="15">
      <c r="A7" s="26" t="s">
        <v>350</v>
      </c>
      <c r="B7" s="26">
        <v>9484</v>
      </c>
      <c r="C7" s="26" t="s">
        <v>349</v>
      </c>
      <c r="D7" s="26">
        <v>4153</v>
      </c>
      <c r="E7" s="26" t="s">
        <v>353</v>
      </c>
      <c r="F7" s="26">
        <v>1</v>
      </c>
      <c r="G7" s="26" t="s">
        <v>352</v>
      </c>
      <c r="H7" s="111">
        <f>SUM(I7:T7)</f>
        <v>236580</v>
      </c>
      <c r="I7" s="106">
        <v>18167</v>
      </c>
      <c r="J7" s="106">
        <v>20312</v>
      </c>
      <c r="K7" s="106">
        <v>18991</v>
      </c>
      <c r="L7" s="106">
        <v>21104</v>
      </c>
      <c r="M7" s="106">
        <v>18378</v>
      </c>
      <c r="N7" s="106">
        <v>17972</v>
      </c>
      <c r="O7" s="106">
        <v>21200</v>
      </c>
      <c r="P7" s="106">
        <v>18355</v>
      </c>
      <c r="Q7" s="106">
        <v>18367</v>
      </c>
      <c r="R7" s="106">
        <v>22581</v>
      </c>
      <c r="S7" s="106">
        <v>20586</v>
      </c>
      <c r="T7" s="106">
        <v>20567</v>
      </c>
      <c r="U7" s="124"/>
    </row>
    <row r="8" spans="1:21" ht="15">
      <c r="A8" s="104"/>
      <c r="B8" s="108">
        <v>9443</v>
      </c>
      <c r="C8" s="26" t="s">
        <v>354</v>
      </c>
      <c r="D8" s="74"/>
      <c r="E8" s="74"/>
      <c r="F8" s="74"/>
      <c r="G8" s="74"/>
      <c r="H8" s="105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24"/>
    </row>
    <row r="9" spans="1:21" ht="15">
      <c r="A9" s="26" t="s">
        <v>355</v>
      </c>
      <c r="B9" s="26">
        <v>9443</v>
      </c>
      <c r="C9" s="26" t="s">
        <v>354</v>
      </c>
      <c r="D9" s="26">
        <v>4152</v>
      </c>
      <c r="E9" s="26" t="s">
        <v>356</v>
      </c>
      <c r="F9" s="26">
        <v>1</v>
      </c>
      <c r="G9" s="26" t="s">
        <v>352</v>
      </c>
      <c r="H9" s="111">
        <f>SUM(I9:T9)</f>
        <v>192000</v>
      </c>
      <c r="I9" s="106">
        <v>2584</v>
      </c>
      <c r="J9" s="106">
        <v>21171</v>
      </c>
      <c r="K9" s="106">
        <v>9729</v>
      </c>
      <c r="L9" s="106">
        <v>28037</v>
      </c>
      <c r="M9" s="106">
        <v>4412</v>
      </c>
      <c r="N9" s="106">
        <v>894</v>
      </c>
      <c r="O9" s="106">
        <v>28872</v>
      </c>
      <c r="P9" s="106">
        <v>4209</v>
      </c>
      <c r="Q9" s="106">
        <v>4317</v>
      </c>
      <c r="R9" s="106">
        <v>40841</v>
      </c>
      <c r="S9" s="106">
        <v>23551</v>
      </c>
      <c r="T9" s="106">
        <v>23383</v>
      </c>
      <c r="U9" s="124"/>
    </row>
    <row r="10" spans="1:21" ht="15">
      <c r="A10" s="104"/>
      <c r="B10" s="104"/>
      <c r="C10" s="74"/>
      <c r="D10" s="74"/>
      <c r="E10" s="74"/>
      <c r="F10" s="74"/>
      <c r="G10" s="74"/>
      <c r="H10" s="105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24"/>
    </row>
    <row r="11" spans="1:21" ht="15.75" thickBot="1">
      <c r="A11" s="104"/>
      <c r="B11" s="107">
        <v>101</v>
      </c>
      <c r="C11" s="74"/>
      <c r="D11" s="74"/>
      <c r="E11" s="74"/>
      <c r="F11" s="74"/>
      <c r="G11" s="74"/>
      <c r="H11" s="105">
        <f>H13+H14+H16+H17</f>
        <v>647381</v>
      </c>
      <c r="I11" s="105">
        <f aca="true" t="shared" si="3" ref="I11:T11">I13+I14+I16+I17</f>
        <v>43181</v>
      </c>
      <c r="J11" s="105">
        <f t="shared" si="3"/>
        <v>47800</v>
      </c>
      <c r="K11" s="105">
        <f t="shared" si="3"/>
        <v>60673</v>
      </c>
      <c r="L11" s="105">
        <f t="shared" si="3"/>
        <v>68064</v>
      </c>
      <c r="M11" s="105">
        <f t="shared" si="3"/>
        <v>59087</v>
      </c>
      <c r="N11" s="105">
        <f t="shared" si="3"/>
        <v>59009</v>
      </c>
      <c r="O11" s="105">
        <f t="shared" si="3"/>
        <v>62947</v>
      </c>
      <c r="P11" s="105">
        <f t="shared" si="3"/>
        <v>62350</v>
      </c>
      <c r="Q11" s="105">
        <f t="shared" si="3"/>
        <v>44944</v>
      </c>
      <c r="R11" s="105">
        <f t="shared" si="3"/>
        <v>43911</v>
      </c>
      <c r="S11" s="105">
        <f t="shared" si="3"/>
        <v>45866</v>
      </c>
      <c r="T11" s="105">
        <f t="shared" si="3"/>
        <v>49549</v>
      </c>
      <c r="U11" s="124"/>
    </row>
    <row r="12" spans="1:21" ht="15.75" thickTop="1">
      <c r="A12" s="104"/>
      <c r="B12" s="112">
        <v>9357</v>
      </c>
      <c r="C12" s="113" t="s">
        <v>357</v>
      </c>
      <c r="D12" s="74"/>
      <c r="E12" s="74"/>
      <c r="F12" s="74"/>
      <c r="G12" s="74"/>
      <c r="H12" s="114">
        <f>SUM(H13:H17)</f>
        <v>647381</v>
      </c>
      <c r="I12" s="115">
        <f>SUM(I13:I17)</f>
        <v>43181</v>
      </c>
      <c r="J12" s="115">
        <f aca="true" t="shared" si="4" ref="J12:T12">SUM(J13:J17)</f>
        <v>47800</v>
      </c>
      <c r="K12" s="115">
        <f t="shared" si="4"/>
        <v>60673</v>
      </c>
      <c r="L12" s="115">
        <f t="shared" si="4"/>
        <v>68064</v>
      </c>
      <c r="M12" s="115">
        <f t="shared" si="4"/>
        <v>59087</v>
      </c>
      <c r="N12" s="115">
        <f t="shared" si="4"/>
        <v>59009</v>
      </c>
      <c r="O12" s="115">
        <f t="shared" si="4"/>
        <v>62947</v>
      </c>
      <c r="P12" s="115">
        <f t="shared" si="4"/>
        <v>62350</v>
      </c>
      <c r="Q12" s="115">
        <f t="shared" si="4"/>
        <v>44944</v>
      </c>
      <c r="R12" s="115">
        <f t="shared" si="4"/>
        <v>43911</v>
      </c>
      <c r="S12" s="115">
        <f t="shared" si="4"/>
        <v>45866</v>
      </c>
      <c r="T12" s="115">
        <f t="shared" si="4"/>
        <v>49549</v>
      </c>
      <c r="U12" s="124"/>
    </row>
    <row r="13" spans="1:21" ht="15">
      <c r="A13" s="26" t="s">
        <v>358</v>
      </c>
      <c r="B13" s="26">
        <v>9357</v>
      </c>
      <c r="C13" s="113" t="s">
        <v>357</v>
      </c>
      <c r="D13" s="26">
        <v>4311</v>
      </c>
      <c r="E13" s="26" t="s">
        <v>359</v>
      </c>
      <c r="F13" s="26">
        <v>101</v>
      </c>
      <c r="G13" s="26" t="s">
        <v>360</v>
      </c>
      <c r="H13" s="111">
        <f>SUM(I13:T13)</f>
        <v>300000</v>
      </c>
      <c r="I13" s="106">
        <v>20011</v>
      </c>
      <c r="J13" s="106">
        <v>22151</v>
      </c>
      <c r="K13" s="106">
        <v>28116</v>
      </c>
      <c r="L13" s="106">
        <v>31541</v>
      </c>
      <c r="M13" s="106">
        <v>27381</v>
      </c>
      <c r="N13" s="106">
        <v>27345</v>
      </c>
      <c r="O13" s="106">
        <v>29170</v>
      </c>
      <c r="P13" s="106">
        <v>28893</v>
      </c>
      <c r="Q13" s="106">
        <v>20827</v>
      </c>
      <c r="R13" s="106">
        <v>20349</v>
      </c>
      <c r="S13" s="106">
        <v>21255</v>
      </c>
      <c r="T13" s="106">
        <v>22961</v>
      </c>
      <c r="U13" s="124"/>
    </row>
    <row r="14" spans="1:21" ht="15">
      <c r="A14" s="26" t="s">
        <v>358</v>
      </c>
      <c r="B14" s="26">
        <v>9357</v>
      </c>
      <c r="C14" s="113" t="s">
        <v>357</v>
      </c>
      <c r="D14" s="26">
        <v>4421</v>
      </c>
      <c r="E14" s="26" t="s">
        <v>361</v>
      </c>
      <c r="F14" s="26">
        <v>101</v>
      </c>
      <c r="G14" s="26" t="s">
        <v>360</v>
      </c>
      <c r="H14" s="111">
        <f>SUM(I14:T14)</f>
        <v>98381</v>
      </c>
      <c r="I14" s="106">
        <v>6562</v>
      </c>
      <c r="J14" s="106">
        <v>7264</v>
      </c>
      <c r="K14" s="106">
        <v>9220</v>
      </c>
      <c r="L14" s="106">
        <v>10343</v>
      </c>
      <c r="M14" s="106">
        <v>8979</v>
      </c>
      <c r="N14" s="106">
        <v>8967</v>
      </c>
      <c r="O14" s="106">
        <v>9566</v>
      </c>
      <c r="P14" s="106">
        <v>9475</v>
      </c>
      <c r="Q14" s="106">
        <v>6830</v>
      </c>
      <c r="R14" s="106">
        <v>6673</v>
      </c>
      <c r="S14" s="106">
        <v>6970</v>
      </c>
      <c r="T14" s="106">
        <v>7532</v>
      </c>
      <c r="U14" s="124"/>
    </row>
    <row r="15" spans="1:21" ht="15">
      <c r="A15" s="104"/>
      <c r="B15" s="112">
        <v>9443</v>
      </c>
      <c r="C15" s="26" t="s">
        <v>354</v>
      </c>
      <c r="D15" s="74"/>
      <c r="E15" s="74"/>
      <c r="F15" s="74"/>
      <c r="G15" s="74"/>
      <c r="H15" s="105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24"/>
    </row>
    <row r="16" spans="1:21" ht="15">
      <c r="A16" s="26" t="s">
        <v>358</v>
      </c>
      <c r="B16" s="26">
        <v>9443</v>
      </c>
      <c r="C16" s="26" t="s">
        <v>354</v>
      </c>
      <c r="D16" s="26">
        <v>4152</v>
      </c>
      <c r="E16" s="26" t="s">
        <v>356</v>
      </c>
      <c r="F16" s="26">
        <v>101</v>
      </c>
      <c r="G16" s="26" t="s">
        <v>360</v>
      </c>
      <c r="H16" s="111">
        <f>SUM(I16:T16)</f>
        <v>48000</v>
      </c>
      <c r="I16" s="106">
        <v>3201</v>
      </c>
      <c r="J16" s="106">
        <v>3544</v>
      </c>
      <c r="K16" s="106">
        <v>4499</v>
      </c>
      <c r="L16" s="106">
        <v>5047</v>
      </c>
      <c r="M16" s="106">
        <v>4381</v>
      </c>
      <c r="N16" s="106">
        <v>4376</v>
      </c>
      <c r="O16" s="106">
        <v>4667</v>
      </c>
      <c r="P16" s="106">
        <v>4624</v>
      </c>
      <c r="Q16" s="106">
        <v>3333</v>
      </c>
      <c r="R16" s="106">
        <v>3256</v>
      </c>
      <c r="S16" s="106">
        <v>3400</v>
      </c>
      <c r="T16" s="106">
        <v>3672</v>
      </c>
      <c r="U16" s="124"/>
    </row>
    <row r="17" spans="1:21" ht="15">
      <c r="A17" s="26" t="s">
        <v>358</v>
      </c>
      <c r="B17" s="26">
        <v>9443</v>
      </c>
      <c r="C17" s="26" t="s">
        <v>354</v>
      </c>
      <c r="D17" s="26">
        <v>4153</v>
      </c>
      <c r="E17" s="26" t="s">
        <v>353</v>
      </c>
      <c r="F17" s="26">
        <v>101</v>
      </c>
      <c r="G17" s="26" t="s">
        <v>360</v>
      </c>
      <c r="H17" s="111">
        <f>SUM(I17:T17)</f>
        <v>201000</v>
      </c>
      <c r="I17" s="106">
        <v>13407</v>
      </c>
      <c r="J17" s="106">
        <v>14841</v>
      </c>
      <c r="K17" s="106">
        <v>18838</v>
      </c>
      <c r="L17" s="106">
        <v>21133</v>
      </c>
      <c r="M17" s="106">
        <v>18346</v>
      </c>
      <c r="N17" s="106">
        <v>18321</v>
      </c>
      <c r="O17" s="106">
        <v>19544</v>
      </c>
      <c r="P17" s="106">
        <v>19358</v>
      </c>
      <c r="Q17" s="106">
        <v>13954</v>
      </c>
      <c r="R17" s="106">
        <v>13633</v>
      </c>
      <c r="S17" s="106">
        <v>14241</v>
      </c>
      <c r="T17" s="106">
        <v>15384</v>
      </c>
      <c r="U17" s="124"/>
    </row>
    <row r="18" spans="1:21" ht="15">
      <c r="A18" s="104"/>
      <c r="B18" s="104"/>
      <c r="C18" s="113"/>
      <c r="D18" s="74"/>
      <c r="E18" s="74"/>
      <c r="F18" s="74"/>
      <c r="G18" s="74"/>
      <c r="H18" s="105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24"/>
    </row>
    <row r="19" spans="1:21" ht="15.75" thickBot="1">
      <c r="A19" s="104"/>
      <c r="B19" s="107">
        <v>73</v>
      </c>
      <c r="C19" s="74"/>
      <c r="D19" s="74"/>
      <c r="E19" s="74"/>
      <c r="F19" s="74"/>
      <c r="G19" s="74"/>
      <c r="H19" s="105">
        <f>H21+H22+H24+H25+H27+H29+H30+H32+H33+H35+H36+H38+H39+H40</f>
        <v>12522545</v>
      </c>
      <c r="I19" s="105">
        <f aca="true" t="shared" si="5" ref="I19:T19">I21+I22+I24+I25+I27+I29+I30+I32+I33+I35+I36+I38+I39+I40</f>
        <v>997739</v>
      </c>
      <c r="J19" s="105">
        <f t="shared" si="5"/>
        <v>1069207</v>
      </c>
      <c r="K19" s="105">
        <f t="shared" si="5"/>
        <v>1019739</v>
      </c>
      <c r="L19" s="105">
        <f t="shared" si="5"/>
        <v>1017739</v>
      </c>
      <c r="M19" s="105">
        <f t="shared" si="5"/>
        <v>1017739</v>
      </c>
      <c r="N19" s="105">
        <f t="shared" si="5"/>
        <v>1059224</v>
      </c>
      <c r="O19" s="105">
        <f t="shared" si="5"/>
        <v>1017739</v>
      </c>
      <c r="P19" s="105">
        <f t="shared" si="5"/>
        <v>1039624</v>
      </c>
      <c r="Q19" s="105">
        <f t="shared" si="5"/>
        <v>997739</v>
      </c>
      <c r="R19" s="105">
        <f t="shared" si="5"/>
        <v>1137739</v>
      </c>
      <c r="S19" s="105">
        <f t="shared" si="5"/>
        <v>951739</v>
      </c>
      <c r="T19" s="105">
        <f t="shared" si="5"/>
        <v>1196578</v>
      </c>
      <c r="U19" s="124"/>
    </row>
    <row r="20" spans="1:21" ht="15.75" thickTop="1">
      <c r="A20" s="104"/>
      <c r="B20" s="112">
        <v>9357</v>
      </c>
      <c r="C20" s="113" t="s">
        <v>357</v>
      </c>
      <c r="D20" s="74"/>
      <c r="E20" s="74"/>
      <c r="F20" s="74"/>
      <c r="G20" s="74"/>
      <c r="H20" s="116">
        <f>SUM(H21:H40)</f>
        <v>12522545</v>
      </c>
      <c r="I20" s="117">
        <f>SUM(I21:I40)</f>
        <v>997739</v>
      </c>
      <c r="J20" s="117">
        <f aca="true" t="shared" si="6" ref="J20:T20">SUM(J21:J40)</f>
        <v>1069207</v>
      </c>
      <c r="K20" s="117">
        <f t="shared" si="6"/>
        <v>1019739</v>
      </c>
      <c r="L20" s="117">
        <f t="shared" si="6"/>
        <v>1017739</v>
      </c>
      <c r="M20" s="117">
        <f t="shared" si="6"/>
        <v>1017739</v>
      </c>
      <c r="N20" s="117">
        <f t="shared" si="6"/>
        <v>1059224</v>
      </c>
      <c r="O20" s="117">
        <f t="shared" si="6"/>
        <v>1017739</v>
      </c>
      <c r="P20" s="117">
        <f t="shared" si="6"/>
        <v>1039624</v>
      </c>
      <c r="Q20" s="117">
        <f t="shared" si="6"/>
        <v>997739</v>
      </c>
      <c r="R20" s="117">
        <f t="shared" si="6"/>
        <v>1137739</v>
      </c>
      <c r="S20" s="117">
        <f t="shared" si="6"/>
        <v>951739</v>
      </c>
      <c r="T20" s="117">
        <f t="shared" si="6"/>
        <v>1196578</v>
      </c>
      <c r="U20" s="124"/>
    </row>
    <row r="21" spans="1:21" ht="15">
      <c r="A21" s="26" t="s">
        <v>362</v>
      </c>
      <c r="B21" s="26">
        <v>9357</v>
      </c>
      <c r="C21" s="113" t="s">
        <v>357</v>
      </c>
      <c r="D21" s="26">
        <v>4421</v>
      </c>
      <c r="E21" s="26" t="s">
        <v>361</v>
      </c>
      <c r="F21" s="26">
        <v>73</v>
      </c>
      <c r="G21" s="26" t="s">
        <v>363</v>
      </c>
      <c r="H21" s="111">
        <f>SUM(I21:T21)</f>
        <v>100000</v>
      </c>
      <c r="I21" s="106">
        <v>0</v>
      </c>
      <c r="J21" s="106">
        <v>0</v>
      </c>
      <c r="K21" s="106">
        <v>0</v>
      </c>
      <c r="L21" s="106">
        <v>20000</v>
      </c>
      <c r="M21" s="106">
        <v>20000</v>
      </c>
      <c r="N21" s="106">
        <v>20000</v>
      </c>
      <c r="O21" s="106">
        <v>20000</v>
      </c>
      <c r="P21" s="106">
        <v>20000</v>
      </c>
      <c r="Q21" s="106">
        <v>0</v>
      </c>
      <c r="R21" s="106">
        <v>0</v>
      </c>
      <c r="S21" s="106">
        <v>0</v>
      </c>
      <c r="T21" s="106">
        <v>0</v>
      </c>
      <c r="U21" s="124"/>
    </row>
    <row r="22" spans="1:21" ht="15">
      <c r="A22" s="26" t="s">
        <v>362</v>
      </c>
      <c r="B22" s="26">
        <v>9357</v>
      </c>
      <c r="C22" s="113" t="s">
        <v>357</v>
      </c>
      <c r="D22" s="26">
        <v>4422</v>
      </c>
      <c r="E22" s="26" t="s">
        <v>364</v>
      </c>
      <c r="F22" s="26">
        <v>73</v>
      </c>
      <c r="G22" s="26" t="s">
        <v>363</v>
      </c>
      <c r="H22" s="111">
        <f>SUM(I22:T22)</f>
        <v>40000</v>
      </c>
      <c r="I22" s="106">
        <v>0</v>
      </c>
      <c r="J22" s="106">
        <v>20000</v>
      </c>
      <c r="K22" s="106">
        <v>0</v>
      </c>
      <c r="L22" s="106">
        <v>0</v>
      </c>
      <c r="M22" s="106">
        <v>0</v>
      </c>
      <c r="N22" s="106">
        <v>20000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24"/>
    </row>
    <row r="23" spans="1:21" ht="15">
      <c r="A23" s="104"/>
      <c r="B23" s="118">
        <v>9443</v>
      </c>
      <c r="C23" s="26" t="s">
        <v>354</v>
      </c>
      <c r="D23" s="74"/>
      <c r="E23" s="74"/>
      <c r="F23" s="74"/>
      <c r="G23" s="74"/>
      <c r="H23" s="105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24"/>
    </row>
    <row r="24" spans="1:21" ht="15">
      <c r="A24" s="26" t="s">
        <v>362</v>
      </c>
      <c r="B24" s="26">
        <v>9443</v>
      </c>
      <c r="C24" s="26" t="s">
        <v>354</v>
      </c>
      <c r="D24" s="26">
        <v>4152</v>
      </c>
      <c r="E24" s="26" t="s">
        <v>356</v>
      </c>
      <c r="F24" s="26">
        <v>73</v>
      </c>
      <c r="G24" s="26" t="s">
        <v>363</v>
      </c>
      <c r="H24" s="111">
        <f>SUM(I24:T24)</f>
        <v>283500</v>
      </c>
      <c r="I24" s="106">
        <v>24000</v>
      </c>
      <c r="J24" s="106">
        <v>24000</v>
      </c>
      <c r="K24" s="106">
        <v>24000</v>
      </c>
      <c r="L24" s="106">
        <v>24000</v>
      </c>
      <c r="M24" s="106">
        <v>24000</v>
      </c>
      <c r="N24" s="106">
        <v>24000</v>
      </c>
      <c r="O24" s="106">
        <v>24000</v>
      </c>
      <c r="P24" s="106">
        <v>24000</v>
      </c>
      <c r="Q24" s="106">
        <v>24000</v>
      </c>
      <c r="R24" s="106">
        <v>24000</v>
      </c>
      <c r="S24" s="106">
        <v>27500</v>
      </c>
      <c r="T24" s="106">
        <v>16000</v>
      </c>
      <c r="U24" s="124"/>
    </row>
    <row r="25" spans="1:21" ht="15">
      <c r="A25" s="26" t="s">
        <v>362</v>
      </c>
      <c r="B25" s="26">
        <v>9443</v>
      </c>
      <c r="C25" s="26" t="s">
        <v>354</v>
      </c>
      <c r="D25" s="26">
        <v>4153</v>
      </c>
      <c r="E25" s="26" t="s">
        <v>353</v>
      </c>
      <c r="F25" s="26">
        <v>73</v>
      </c>
      <c r="G25" s="26" t="s">
        <v>363</v>
      </c>
      <c r="H25" s="111">
        <f>SUM(I25:T25)</f>
        <v>1266000</v>
      </c>
      <c r="I25" s="106">
        <v>93800</v>
      </c>
      <c r="J25" s="106">
        <v>93800</v>
      </c>
      <c r="K25" s="106">
        <v>93800</v>
      </c>
      <c r="L25" s="106">
        <v>93800</v>
      </c>
      <c r="M25" s="106">
        <v>93800</v>
      </c>
      <c r="N25" s="106">
        <v>93800</v>
      </c>
      <c r="O25" s="106">
        <v>93800</v>
      </c>
      <c r="P25" s="106">
        <v>94200</v>
      </c>
      <c r="Q25" s="106">
        <v>93800</v>
      </c>
      <c r="R25" s="106">
        <v>233800</v>
      </c>
      <c r="S25" s="106">
        <v>93800</v>
      </c>
      <c r="T25" s="106">
        <v>93800</v>
      </c>
      <c r="U25" s="124"/>
    </row>
    <row r="26" spans="2:21" ht="15">
      <c r="B26" s="119">
        <v>9481</v>
      </c>
      <c r="C26" s="26" t="s">
        <v>365</v>
      </c>
      <c r="H26" s="111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24"/>
    </row>
    <row r="27" spans="1:21" ht="15">
      <c r="A27" s="26" t="s">
        <v>362</v>
      </c>
      <c r="B27" s="26">
        <v>9481</v>
      </c>
      <c r="C27" s="26" t="s">
        <v>366</v>
      </c>
      <c r="D27" s="26">
        <v>4153</v>
      </c>
      <c r="E27" s="26" t="s">
        <v>353</v>
      </c>
      <c r="F27" s="26">
        <v>73</v>
      </c>
      <c r="G27" s="26" t="s">
        <v>363</v>
      </c>
      <c r="H27" s="111">
        <f>SUM(I27:T27)</f>
        <v>657000</v>
      </c>
      <c r="I27" s="106">
        <v>54750</v>
      </c>
      <c r="J27" s="106">
        <v>54750</v>
      </c>
      <c r="K27" s="106">
        <v>54750</v>
      </c>
      <c r="L27" s="106">
        <v>54750</v>
      </c>
      <c r="M27" s="106">
        <v>54750</v>
      </c>
      <c r="N27" s="106">
        <v>54750</v>
      </c>
      <c r="O27" s="106">
        <v>54750</v>
      </c>
      <c r="P27" s="106">
        <v>54750</v>
      </c>
      <c r="Q27" s="106">
        <v>54750</v>
      </c>
      <c r="R27" s="106">
        <v>54750</v>
      </c>
      <c r="S27" s="106">
        <v>54750</v>
      </c>
      <c r="T27" s="106">
        <v>54750</v>
      </c>
      <c r="U27" s="124"/>
    </row>
    <row r="28" spans="2:21" ht="15">
      <c r="B28" s="108">
        <v>9484</v>
      </c>
      <c r="C28" s="26" t="s">
        <v>349</v>
      </c>
      <c r="H28" s="111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24"/>
    </row>
    <row r="29" spans="1:21" ht="15">
      <c r="A29" s="26" t="s">
        <v>367</v>
      </c>
      <c r="B29" s="26">
        <v>9484</v>
      </c>
      <c r="C29" s="26" t="s">
        <v>349</v>
      </c>
      <c r="D29" s="26">
        <v>4151</v>
      </c>
      <c r="E29" s="26" t="s">
        <v>351</v>
      </c>
      <c r="F29" s="26">
        <v>73</v>
      </c>
      <c r="G29" s="26" t="s">
        <v>363</v>
      </c>
      <c r="H29" s="111">
        <f>SUM(I29:T29)</f>
        <v>2283953</v>
      </c>
      <c r="I29" s="106">
        <v>165223</v>
      </c>
      <c r="J29" s="106">
        <v>216691</v>
      </c>
      <c r="K29" s="106">
        <v>165223</v>
      </c>
      <c r="L29" s="106">
        <v>165223</v>
      </c>
      <c r="M29" s="106">
        <v>165223</v>
      </c>
      <c r="N29" s="106">
        <v>186708</v>
      </c>
      <c r="O29" s="106">
        <v>165223</v>
      </c>
      <c r="P29" s="106">
        <v>186708</v>
      </c>
      <c r="Q29" s="106">
        <v>165223</v>
      </c>
      <c r="R29" s="106">
        <v>165223</v>
      </c>
      <c r="S29" s="106">
        <v>165223</v>
      </c>
      <c r="T29" s="106">
        <v>372062</v>
      </c>
      <c r="U29" s="124"/>
    </row>
    <row r="30" spans="1:21" ht="15">
      <c r="A30" s="26" t="s">
        <v>367</v>
      </c>
      <c r="B30" s="26">
        <v>9484</v>
      </c>
      <c r="C30" s="26" t="s">
        <v>349</v>
      </c>
      <c r="D30" s="26">
        <v>4153</v>
      </c>
      <c r="E30" s="26" t="s">
        <v>353</v>
      </c>
      <c r="F30" s="26">
        <v>73</v>
      </c>
      <c r="G30" s="26" t="s">
        <v>363</v>
      </c>
      <c r="H30" s="111">
        <f>SUM(I30:T30)</f>
        <v>87036</v>
      </c>
      <c r="I30" s="106">
        <v>7253</v>
      </c>
      <c r="J30" s="106">
        <v>7253</v>
      </c>
      <c r="K30" s="106">
        <v>7253</v>
      </c>
      <c r="L30" s="106">
        <v>7253</v>
      </c>
      <c r="M30" s="106">
        <v>7253</v>
      </c>
      <c r="N30" s="106">
        <v>7253</v>
      </c>
      <c r="O30" s="106">
        <v>7253</v>
      </c>
      <c r="P30" s="106">
        <v>7253</v>
      </c>
      <c r="Q30" s="106">
        <v>7253</v>
      </c>
      <c r="R30" s="106">
        <v>7253</v>
      </c>
      <c r="S30" s="106">
        <v>7253</v>
      </c>
      <c r="T30" s="106">
        <v>7253</v>
      </c>
      <c r="U30" s="124"/>
    </row>
    <row r="31" spans="2:21" ht="15">
      <c r="B31" s="120">
        <v>13986</v>
      </c>
      <c r="C31" s="26" t="s">
        <v>368</v>
      </c>
      <c r="H31" s="111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24"/>
    </row>
    <row r="32" spans="1:21" ht="15">
      <c r="A32" s="26" t="s">
        <v>362</v>
      </c>
      <c r="B32" s="26">
        <v>13986</v>
      </c>
      <c r="C32" s="26" t="s">
        <v>368</v>
      </c>
      <c r="D32" s="26">
        <v>4152</v>
      </c>
      <c r="E32" s="26" t="s">
        <v>356</v>
      </c>
      <c r="F32" s="26">
        <v>73</v>
      </c>
      <c r="G32" s="26" t="s">
        <v>363</v>
      </c>
      <c r="H32" s="111">
        <f>SUM(I32:T32)</f>
        <v>6121200</v>
      </c>
      <c r="I32" s="106">
        <v>510100</v>
      </c>
      <c r="J32" s="106">
        <v>510100</v>
      </c>
      <c r="K32" s="106">
        <v>510100</v>
      </c>
      <c r="L32" s="106">
        <v>510100</v>
      </c>
      <c r="M32" s="106">
        <v>510100</v>
      </c>
      <c r="N32" s="106">
        <v>510100</v>
      </c>
      <c r="O32" s="106">
        <v>510100</v>
      </c>
      <c r="P32" s="106">
        <v>510100</v>
      </c>
      <c r="Q32" s="106">
        <v>510100</v>
      </c>
      <c r="R32" s="106">
        <v>510100</v>
      </c>
      <c r="S32" s="106">
        <v>510100</v>
      </c>
      <c r="T32" s="106">
        <v>510100</v>
      </c>
      <c r="U32" s="124"/>
    </row>
    <row r="33" spans="1:21" ht="15">
      <c r="A33" s="26" t="s">
        <v>362</v>
      </c>
      <c r="B33" s="26">
        <v>13986</v>
      </c>
      <c r="C33" s="26" t="s">
        <v>368</v>
      </c>
      <c r="D33" s="26">
        <v>4153</v>
      </c>
      <c r="E33" s="26" t="s">
        <v>353</v>
      </c>
      <c r="F33" s="26">
        <v>73</v>
      </c>
      <c r="G33" s="26" t="s">
        <v>363</v>
      </c>
      <c r="H33" s="111">
        <f>SUM(I33:T33)</f>
        <v>1295460</v>
      </c>
      <c r="I33" s="106">
        <v>112080</v>
      </c>
      <c r="J33" s="106">
        <v>112080</v>
      </c>
      <c r="K33" s="106">
        <v>112080</v>
      </c>
      <c r="L33" s="106">
        <v>112080</v>
      </c>
      <c r="M33" s="106">
        <v>112080</v>
      </c>
      <c r="N33" s="106">
        <v>112080</v>
      </c>
      <c r="O33" s="106">
        <v>112080</v>
      </c>
      <c r="P33" s="106">
        <v>112080</v>
      </c>
      <c r="Q33" s="106">
        <v>112080</v>
      </c>
      <c r="R33" s="106">
        <v>112080</v>
      </c>
      <c r="S33" s="106">
        <v>62580</v>
      </c>
      <c r="T33" s="106">
        <v>112080</v>
      </c>
      <c r="U33" s="124"/>
    </row>
    <row r="34" spans="2:21" ht="15">
      <c r="B34" s="121">
        <v>20926</v>
      </c>
      <c r="C34" s="26" t="s">
        <v>369</v>
      </c>
      <c r="H34" s="111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24"/>
    </row>
    <row r="35" spans="1:21" ht="15">
      <c r="A35" s="26" t="s">
        <v>370</v>
      </c>
      <c r="B35" s="26">
        <v>20926</v>
      </c>
      <c r="C35" s="26" t="s">
        <v>369</v>
      </c>
      <c r="D35" s="26">
        <v>4152</v>
      </c>
      <c r="E35" s="26" t="s">
        <v>356</v>
      </c>
      <c r="F35" s="26">
        <v>73</v>
      </c>
      <c r="G35" s="26" t="s">
        <v>363</v>
      </c>
      <c r="H35" s="111">
        <f>SUM(I35:T35)</f>
        <v>26400</v>
      </c>
      <c r="I35" s="106">
        <v>2200</v>
      </c>
      <c r="J35" s="106">
        <v>2200</v>
      </c>
      <c r="K35" s="106">
        <v>2200</v>
      </c>
      <c r="L35" s="106">
        <v>2200</v>
      </c>
      <c r="M35" s="106">
        <v>2200</v>
      </c>
      <c r="N35" s="106">
        <v>2200</v>
      </c>
      <c r="O35" s="106">
        <v>2200</v>
      </c>
      <c r="P35" s="106">
        <v>2200</v>
      </c>
      <c r="Q35" s="106">
        <v>2200</v>
      </c>
      <c r="R35" s="106">
        <v>2200</v>
      </c>
      <c r="S35" s="106">
        <v>2200</v>
      </c>
      <c r="T35" s="106">
        <v>2200</v>
      </c>
      <c r="U35" s="124"/>
    </row>
    <row r="36" spans="1:21" ht="15">
      <c r="A36" s="26" t="s">
        <v>370</v>
      </c>
      <c r="B36" s="26">
        <v>20926</v>
      </c>
      <c r="C36" s="26" t="s">
        <v>369</v>
      </c>
      <c r="D36" s="26">
        <v>4153</v>
      </c>
      <c r="E36" s="26" t="s">
        <v>353</v>
      </c>
      <c r="F36" s="26">
        <v>73</v>
      </c>
      <c r="G36" s="26" t="s">
        <v>363</v>
      </c>
      <c r="H36" s="111">
        <f>SUM(I36:T36)</f>
        <v>30000</v>
      </c>
      <c r="I36" s="106">
        <v>2500</v>
      </c>
      <c r="J36" s="106">
        <v>2500</v>
      </c>
      <c r="K36" s="106">
        <v>2500</v>
      </c>
      <c r="L36" s="106">
        <v>2500</v>
      </c>
      <c r="M36" s="106">
        <v>2500</v>
      </c>
      <c r="N36" s="106">
        <v>2500</v>
      </c>
      <c r="O36" s="106">
        <v>2500</v>
      </c>
      <c r="P36" s="106">
        <v>2500</v>
      </c>
      <c r="Q36" s="106">
        <v>2500</v>
      </c>
      <c r="R36" s="106">
        <v>2500</v>
      </c>
      <c r="S36" s="106">
        <v>2500</v>
      </c>
      <c r="T36" s="106">
        <v>2500</v>
      </c>
      <c r="U36" s="124"/>
    </row>
    <row r="37" spans="2:21" ht="15">
      <c r="B37" s="122">
        <v>21031</v>
      </c>
      <c r="C37" s="26" t="s">
        <v>371</v>
      </c>
      <c r="H37" s="111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24"/>
    </row>
    <row r="38" spans="1:21" ht="15">
      <c r="A38" s="26" t="s">
        <v>370</v>
      </c>
      <c r="B38" s="26">
        <v>21031</v>
      </c>
      <c r="C38" s="26" t="s">
        <v>371</v>
      </c>
      <c r="D38" s="26">
        <v>4152</v>
      </c>
      <c r="E38" s="26" t="s">
        <v>356</v>
      </c>
      <c r="F38" s="26">
        <v>73</v>
      </c>
      <c r="G38" s="26" t="s">
        <v>363</v>
      </c>
      <c r="H38" s="111">
        <f>SUM(I38:T38)</f>
        <v>116076</v>
      </c>
      <c r="I38" s="106">
        <v>9673</v>
      </c>
      <c r="J38" s="106">
        <v>9673</v>
      </c>
      <c r="K38" s="106">
        <v>9673</v>
      </c>
      <c r="L38" s="106">
        <v>9673</v>
      </c>
      <c r="M38" s="106">
        <v>9673</v>
      </c>
      <c r="N38" s="106">
        <v>9673</v>
      </c>
      <c r="O38" s="106">
        <v>9673</v>
      </c>
      <c r="P38" s="106">
        <v>9673</v>
      </c>
      <c r="Q38" s="106">
        <v>9673</v>
      </c>
      <c r="R38" s="106">
        <v>9673</v>
      </c>
      <c r="S38" s="106">
        <v>9673</v>
      </c>
      <c r="T38" s="106">
        <v>9673</v>
      </c>
      <c r="U38" s="124"/>
    </row>
    <row r="39" spans="1:21" ht="15">
      <c r="A39" s="26" t="s">
        <v>370</v>
      </c>
      <c r="B39" s="26">
        <v>21031</v>
      </c>
      <c r="C39" s="26" t="s">
        <v>371</v>
      </c>
      <c r="D39" s="26">
        <v>4153</v>
      </c>
      <c r="E39" s="26" t="s">
        <v>353</v>
      </c>
      <c r="F39" s="26">
        <v>73</v>
      </c>
      <c r="G39" s="26" t="s">
        <v>363</v>
      </c>
      <c r="H39" s="111">
        <f>SUM(I39:T39)</f>
        <v>95920</v>
      </c>
      <c r="I39" s="106">
        <v>6160</v>
      </c>
      <c r="J39" s="106">
        <v>6160</v>
      </c>
      <c r="K39" s="106">
        <v>28160</v>
      </c>
      <c r="L39" s="106">
        <v>6160</v>
      </c>
      <c r="M39" s="106">
        <v>6160</v>
      </c>
      <c r="N39" s="106">
        <v>6160</v>
      </c>
      <c r="O39" s="106">
        <v>6160</v>
      </c>
      <c r="P39" s="106">
        <v>6160</v>
      </c>
      <c r="Q39" s="106">
        <v>6160</v>
      </c>
      <c r="R39" s="106">
        <v>6160</v>
      </c>
      <c r="S39" s="106">
        <v>6160</v>
      </c>
      <c r="T39" s="106">
        <v>6160</v>
      </c>
      <c r="U39" s="124"/>
    </row>
    <row r="40" spans="1:21" ht="15">
      <c r="A40" s="26" t="s">
        <v>370</v>
      </c>
      <c r="B40" s="26">
        <v>21031</v>
      </c>
      <c r="C40" s="26" t="s">
        <v>371</v>
      </c>
      <c r="D40" s="26">
        <v>4154</v>
      </c>
      <c r="E40" s="26" t="s">
        <v>372</v>
      </c>
      <c r="F40" s="26">
        <v>73</v>
      </c>
      <c r="G40" s="26" t="s">
        <v>363</v>
      </c>
      <c r="H40" s="111">
        <f>SUM(I40:T40)</f>
        <v>120000</v>
      </c>
      <c r="I40" s="106">
        <v>10000</v>
      </c>
      <c r="J40" s="106">
        <v>10000</v>
      </c>
      <c r="K40" s="106">
        <v>10000</v>
      </c>
      <c r="L40" s="106">
        <v>10000</v>
      </c>
      <c r="M40" s="106">
        <v>10000</v>
      </c>
      <c r="N40" s="106">
        <v>10000</v>
      </c>
      <c r="O40" s="106">
        <v>10000</v>
      </c>
      <c r="P40" s="106">
        <v>10000</v>
      </c>
      <c r="Q40" s="106">
        <v>10000</v>
      </c>
      <c r="R40" s="106">
        <v>10000</v>
      </c>
      <c r="S40" s="106">
        <v>10000</v>
      </c>
      <c r="T40" s="106">
        <v>10000</v>
      </c>
      <c r="U40" s="124"/>
    </row>
    <row r="43" ht="15">
      <c r="S43" s="106"/>
    </row>
  </sheetData>
  <sheetProtection/>
  <conditionalFormatting sqref="F26:F27">
    <cfRule type="cellIs" priority="1" dxfId="22" operator="equal">
      <formula>73</formula>
    </cfRule>
  </conditionalFormatting>
  <conditionalFormatting sqref="F1:F4 F8 F10:F12 F15 F18:F20 F23 F28:F43">
    <cfRule type="cellIs" priority="22" dxfId="23" operator="equal">
      <formula>1</formula>
    </cfRule>
  </conditionalFormatting>
  <conditionalFormatting sqref="F5">
    <cfRule type="cellIs" priority="21" dxfId="23" operator="equal">
      <formula>1</formula>
    </cfRule>
  </conditionalFormatting>
  <conditionalFormatting sqref="F6">
    <cfRule type="cellIs" priority="20" dxfId="23" operator="equal">
      <formula>1</formula>
    </cfRule>
  </conditionalFormatting>
  <conditionalFormatting sqref="F7">
    <cfRule type="cellIs" priority="19" dxfId="23" operator="equal">
      <formula>1</formula>
    </cfRule>
  </conditionalFormatting>
  <conditionalFormatting sqref="F9">
    <cfRule type="cellIs" priority="18" dxfId="23" operator="equal">
      <formula>1</formula>
    </cfRule>
  </conditionalFormatting>
  <conditionalFormatting sqref="F1:F12 F15 F18:F20 F23 F28:F43">
    <cfRule type="cellIs" priority="17" dxfId="24" operator="equal">
      <formula>101</formula>
    </cfRule>
  </conditionalFormatting>
  <conditionalFormatting sqref="F13:F14">
    <cfRule type="cellIs" priority="16" dxfId="23" operator="equal">
      <formula>1</formula>
    </cfRule>
  </conditionalFormatting>
  <conditionalFormatting sqref="F13:F14">
    <cfRule type="cellIs" priority="15" dxfId="24" operator="equal">
      <formula>101</formula>
    </cfRule>
  </conditionalFormatting>
  <conditionalFormatting sqref="F16">
    <cfRule type="cellIs" priority="14" dxfId="23" operator="equal">
      <formula>1</formula>
    </cfRule>
  </conditionalFormatting>
  <conditionalFormatting sqref="F16">
    <cfRule type="cellIs" priority="13" dxfId="24" operator="equal">
      <formula>101</formula>
    </cfRule>
  </conditionalFormatting>
  <conditionalFormatting sqref="F17">
    <cfRule type="cellIs" priority="12" dxfId="23" operator="equal">
      <formula>1</formula>
    </cfRule>
  </conditionalFormatting>
  <conditionalFormatting sqref="F17">
    <cfRule type="cellIs" priority="11" dxfId="24" operator="equal">
      <formula>101</formula>
    </cfRule>
  </conditionalFormatting>
  <conditionalFormatting sqref="F1:F20 F23 F28:F43">
    <cfRule type="cellIs" priority="10" dxfId="22" operator="equal">
      <formula>73</formula>
    </cfRule>
  </conditionalFormatting>
  <conditionalFormatting sqref="F21:F22">
    <cfRule type="cellIs" priority="9" dxfId="23" operator="equal">
      <formula>1</formula>
    </cfRule>
  </conditionalFormatting>
  <conditionalFormatting sqref="F21:F22">
    <cfRule type="cellIs" priority="8" dxfId="24" operator="equal">
      <formula>101</formula>
    </cfRule>
  </conditionalFormatting>
  <conditionalFormatting sqref="F21:F22">
    <cfRule type="cellIs" priority="7" dxfId="22" operator="equal">
      <formula>73</formula>
    </cfRule>
  </conditionalFormatting>
  <conditionalFormatting sqref="F24:F25">
    <cfRule type="cellIs" priority="6" dxfId="23" operator="equal">
      <formula>1</formula>
    </cfRule>
  </conditionalFormatting>
  <conditionalFormatting sqref="F24:F25">
    <cfRule type="cellIs" priority="5" dxfId="24" operator="equal">
      <formula>101</formula>
    </cfRule>
  </conditionalFormatting>
  <conditionalFormatting sqref="F24:F25">
    <cfRule type="cellIs" priority="4" dxfId="22" operator="equal">
      <formula>73</formula>
    </cfRule>
  </conditionalFormatting>
  <conditionalFormatting sqref="F26:F27">
    <cfRule type="cellIs" priority="3" dxfId="23" operator="equal">
      <formula>1</formula>
    </cfRule>
  </conditionalFormatting>
  <conditionalFormatting sqref="F26:F27">
    <cfRule type="cellIs" priority="2" dxfId="24" operator="equal">
      <formula>101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0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5" sqref="A15"/>
    </sheetView>
  </sheetViews>
  <sheetFormatPr defaultColWidth="11.421875" defaultRowHeight="15"/>
  <cols>
    <col min="1" max="1" width="1.28515625" style="26" customWidth="1"/>
    <col min="2" max="2" width="80.57421875" style="26" customWidth="1"/>
    <col min="3" max="4" width="16.57421875" style="51" customWidth="1"/>
    <col min="5" max="5" width="81.28125" style="26" customWidth="1"/>
    <col min="6" max="7" width="16.140625" style="51" customWidth="1"/>
    <col min="8" max="16384" width="11.421875" style="26" customWidth="1"/>
  </cols>
  <sheetData>
    <row r="1" ht="10.5" customHeight="1" thickBot="1"/>
    <row r="2" spans="2:7" s="30" customFormat="1" ht="17.25">
      <c r="B2" s="277" t="s">
        <v>127</v>
      </c>
      <c r="C2" s="278"/>
      <c r="D2" s="278"/>
      <c r="E2" s="278"/>
      <c r="F2" s="278"/>
      <c r="G2" s="279"/>
    </row>
    <row r="3" spans="2:7" s="30" customFormat="1" ht="17.25">
      <c r="B3" s="280" t="s">
        <v>0</v>
      </c>
      <c r="C3" s="281"/>
      <c r="D3" s="281"/>
      <c r="E3" s="281"/>
      <c r="F3" s="281"/>
      <c r="G3" s="282"/>
    </row>
    <row r="4" spans="2:7" s="30" customFormat="1" ht="17.25">
      <c r="B4" s="280" t="s">
        <v>541</v>
      </c>
      <c r="C4" s="281"/>
      <c r="D4" s="281"/>
      <c r="E4" s="281"/>
      <c r="F4" s="281"/>
      <c r="G4" s="282"/>
    </row>
    <row r="5" spans="2:7" s="30" customFormat="1" ht="18" thickBot="1">
      <c r="B5" s="283" t="s">
        <v>1</v>
      </c>
      <c r="C5" s="284"/>
      <c r="D5" s="284"/>
      <c r="E5" s="284"/>
      <c r="F5" s="284"/>
      <c r="G5" s="285"/>
    </row>
    <row r="6" spans="2:7" ht="47.25" thickBot="1">
      <c r="B6" s="55" t="s">
        <v>2</v>
      </c>
      <c r="C6" s="56" t="s">
        <v>120</v>
      </c>
      <c r="D6" s="56" t="s">
        <v>121</v>
      </c>
      <c r="E6" s="57" t="s">
        <v>2</v>
      </c>
      <c r="F6" s="56" t="s">
        <v>120</v>
      </c>
      <c r="G6" s="56" t="s">
        <v>121</v>
      </c>
    </row>
    <row r="7" spans="2:7" ht="15">
      <c r="B7" s="58" t="s">
        <v>3</v>
      </c>
      <c r="C7" s="33"/>
      <c r="D7" s="33"/>
      <c r="E7" s="59" t="s">
        <v>4</v>
      </c>
      <c r="F7" s="33"/>
      <c r="G7" s="33"/>
    </row>
    <row r="8" spans="2:7" ht="15">
      <c r="B8" s="58" t="s">
        <v>5</v>
      </c>
      <c r="C8" s="35"/>
      <c r="D8" s="35"/>
      <c r="E8" s="59" t="s">
        <v>6</v>
      </c>
      <c r="F8" s="35"/>
      <c r="G8" s="35"/>
    </row>
    <row r="9" spans="2:7" ht="15">
      <c r="B9" s="60" t="s">
        <v>7</v>
      </c>
      <c r="C9" s="52">
        <f>SUM(C10:C16)</f>
        <v>1129255.65</v>
      </c>
      <c r="D9" s="52">
        <f>SUM(D10:D16)</f>
        <v>1719321.93</v>
      </c>
      <c r="E9" s="61" t="s">
        <v>8</v>
      </c>
      <c r="F9" s="52">
        <f>SUM(F10:F18)</f>
        <v>3237575.09</v>
      </c>
      <c r="G9" s="52">
        <f>SUM(G10:G18)</f>
        <v>2195111.32</v>
      </c>
    </row>
    <row r="10" spans="2:7" ht="15">
      <c r="B10" s="62" t="s">
        <v>9</v>
      </c>
      <c r="C10" s="52">
        <f>CONTPAQ!B11</f>
        <v>16500</v>
      </c>
      <c r="D10" s="52">
        <f>CONTPAQ!H11</f>
        <v>46474.16</v>
      </c>
      <c r="E10" s="63" t="s">
        <v>10</v>
      </c>
      <c r="F10" s="52">
        <v>0</v>
      </c>
      <c r="G10" s="52">
        <v>0</v>
      </c>
    </row>
    <row r="11" spans="2:7" ht="15">
      <c r="B11" s="62" t="s">
        <v>11</v>
      </c>
      <c r="C11" s="52">
        <f>CONTPAQ!B12</f>
        <v>1112755.65</v>
      </c>
      <c r="D11" s="52">
        <f>CONTPAQ!H12</f>
        <v>1672847.77</v>
      </c>
      <c r="E11" s="63" t="s">
        <v>12</v>
      </c>
      <c r="F11" s="52">
        <f>CONTPAQ!E11</f>
        <v>39509.99</v>
      </c>
      <c r="G11" s="52">
        <f>CONTPAQ!K11</f>
        <v>39208</v>
      </c>
    </row>
    <row r="12" spans="2:7" ht="15">
      <c r="B12" s="62" t="s">
        <v>13</v>
      </c>
      <c r="C12" s="52">
        <v>0</v>
      </c>
      <c r="D12" s="52">
        <v>0</v>
      </c>
      <c r="E12" s="63" t="s">
        <v>14</v>
      </c>
      <c r="F12" s="52">
        <v>0</v>
      </c>
      <c r="G12" s="52">
        <v>0</v>
      </c>
    </row>
    <row r="13" spans="2:7" ht="15">
      <c r="B13" s="62" t="s">
        <v>15</v>
      </c>
      <c r="C13" s="52">
        <v>0</v>
      </c>
      <c r="D13" s="52">
        <v>0</v>
      </c>
      <c r="E13" s="63" t="s">
        <v>16</v>
      </c>
      <c r="F13" s="52">
        <v>0</v>
      </c>
      <c r="G13" s="52">
        <v>0</v>
      </c>
    </row>
    <row r="14" spans="2:7" ht="15">
      <c r="B14" s="62" t="s">
        <v>17</v>
      </c>
      <c r="C14" s="52">
        <v>0</v>
      </c>
      <c r="D14" s="52">
        <v>0</v>
      </c>
      <c r="E14" s="63" t="s">
        <v>18</v>
      </c>
      <c r="F14" s="52">
        <f>CONTPAQ!E13</f>
        <v>850000</v>
      </c>
      <c r="G14" s="52">
        <f>CONTPAQ!K13</f>
        <v>0</v>
      </c>
    </row>
    <row r="15" spans="2:7" ht="30">
      <c r="B15" s="62" t="s">
        <v>19</v>
      </c>
      <c r="C15" s="52">
        <v>0</v>
      </c>
      <c r="D15" s="52">
        <v>0</v>
      </c>
      <c r="E15" s="63" t="s">
        <v>20</v>
      </c>
      <c r="F15" s="52">
        <v>0</v>
      </c>
      <c r="G15" s="52">
        <v>0</v>
      </c>
    </row>
    <row r="16" spans="2:7" ht="15">
      <c r="B16" s="62" t="s">
        <v>21</v>
      </c>
      <c r="C16" s="52">
        <v>0</v>
      </c>
      <c r="D16" s="52">
        <v>0</v>
      </c>
      <c r="E16" s="63" t="s">
        <v>22</v>
      </c>
      <c r="F16" s="52">
        <f>CONTPAQ!E14</f>
        <v>2347325.1</v>
      </c>
      <c r="G16" s="52">
        <f>CONTPAQ!K14</f>
        <v>2155903.32</v>
      </c>
    </row>
    <row r="17" spans="2:7" ht="18" customHeight="1">
      <c r="B17" s="60" t="s">
        <v>23</v>
      </c>
      <c r="C17" s="52">
        <f>SUM(C18:C24)</f>
        <v>311483.27</v>
      </c>
      <c r="D17" s="52">
        <f>SUM(D18:D24)</f>
        <v>118241.39</v>
      </c>
      <c r="E17" s="63" t="s">
        <v>24</v>
      </c>
      <c r="F17" s="52">
        <v>0</v>
      </c>
      <c r="G17" s="52">
        <v>0</v>
      </c>
    </row>
    <row r="18" spans="2:7" ht="15">
      <c r="B18" s="62" t="s">
        <v>25</v>
      </c>
      <c r="C18" s="52">
        <v>0</v>
      </c>
      <c r="D18" s="52">
        <v>0</v>
      </c>
      <c r="E18" s="63" t="s">
        <v>26</v>
      </c>
      <c r="F18" s="52">
        <f>CONTPAQ!E15</f>
        <v>740</v>
      </c>
      <c r="G18" s="52">
        <f>CONTPAQ!K15</f>
        <v>0</v>
      </c>
    </row>
    <row r="19" spans="2:7" ht="15">
      <c r="B19" s="62" t="s">
        <v>27</v>
      </c>
      <c r="C19" s="52">
        <f>CONTPAQ!B13</f>
        <v>10690.57</v>
      </c>
      <c r="D19" s="52">
        <f>CONTPAQ!H13</f>
        <v>20837.6</v>
      </c>
      <c r="E19" s="61" t="s">
        <v>28</v>
      </c>
      <c r="F19" s="52">
        <f>SUM(F20:F22)</f>
        <v>0</v>
      </c>
      <c r="G19" s="52">
        <f>SUM(G20:G22)</f>
        <v>0</v>
      </c>
    </row>
    <row r="20" spans="2:7" ht="15">
      <c r="B20" s="62" t="s">
        <v>29</v>
      </c>
      <c r="C20" s="52">
        <f>CONTPAQ!B14</f>
        <v>119485.77</v>
      </c>
      <c r="D20" s="52">
        <f>CONTPAQ!H14</f>
        <v>58616.74</v>
      </c>
      <c r="E20" s="63" t="s">
        <v>30</v>
      </c>
      <c r="F20" s="52">
        <v>0</v>
      </c>
      <c r="G20" s="52">
        <v>0</v>
      </c>
    </row>
    <row r="21" spans="2:7" ht="15">
      <c r="B21" s="62" t="s">
        <v>31</v>
      </c>
      <c r="C21" s="52">
        <v>0</v>
      </c>
      <c r="D21" s="52">
        <v>0</v>
      </c>
      <c r="E21" s="64" t="s">
        <v>32</v>
      </c>
      <c r="F21" s="52">
        <v>0</v>
      </c>
      <c r="G21" s="52">
        <v>0</v>
      </c>
    </row>
    <row r="22" spans="2:7" ht="15">
      <c r="B22" s="62" t="s">
        <v>33</v>
      </c>
      <c r="C22" s="52">
        <v>0</v>
      </c>
      <c r="D22" s="52">
        <v>0</v>
      </c>
      <c r="E22" s="63" t="s">
        <v>34</v>
      </c>
      <c r="F22" s="52">
        <v>0</v>
      </c>
      <c r="G22" s="52">
        <v>0</v>
      </c>
    </row>
    <row r="23" spans="2:7" ht="15">
      <c r="B23" s="62" t="s">
        <v>35</v>
      </c>
      <c r="C23" s="52">
        <v>0</v>
      </c>
      <c r="D23" s="52">
        <v>0</v>
      </c>
      <c r="E23" s="61" t="s">
        <v>36</v>
      </c>
      <c r="F23" s="52">
        <f>SUM(F24:F25)</f>
        <v>0</v>
      </c>
      <c r="G23" s="52">
        <f>SUM(G24:G25)</f>
        <v>0</v>
      </c>
    </row>
    <row r="24" spans="2:7" ht="15">
      <c r="B24" s="62" t="s">
        <v>37</v>
      </c>
      <c r="C24" s="52">
        <f>CONTPAQ!B22+CONTPAQ!B16+CONTPAQ!B15</f>
        <v>181306.93</v>
      </c>
      <c r="D24" s="52">
        <f>CONTPAQ!H15+CONTPAQ!H16</f>
        <v>38787.05</v>
      </c>
      <c r="E24" s="63" t="s">
        <v>38</v>
      </c>
      <c r="F24" s="52">
        <v>0</v>
      </c>
      <c r="G24" s="52">
        <v>0</v>
      </c>
    </row>
    <row r="25" spans="2:7" ht="15">
      <c r="B25" s="60" t="s">
        <v>39</v>
      </c>
      <c r="C25" s="52">
        <f>SUM(C26:C30)</f>
        <v>0</v>
      </c>
      <c r="D25" s="52">
        <f>SUM(D26:D30)</f>
        <v>0</v>
      </c>
      <c r="E25" s="63" t="s">
        <v>40</v>
      </c>
      <c r="F25" s="52">
        <v>0</v>
      </c>
      <c r="G25" s="52">
        <v>0</v>
      </c>
    </row>
    <row r="26" spans="2:7" ht="30">
      <c r="B26" s="62" t="s">
        <v>41</v>
      </c>
      <c r="C26" s="52">
        <v>0</v>
      </c>
      <c r="D26" s="52">
        <v>0</v>
      </c>
      <c r="E26" s="61" t="s">
        <v>42</v>
      </c>
      <c r="F26" s="52">
        <v>0</v>
      </c>
      <c r="G26" s="52">
        <v>0</v>
      </c>
    </row>
    <row r="27" spans="2:7" ht="30">
      <c r="B27" s="62" t="s">
        <v>43</v>
      </c>
      <c r="C27" s="52">
        <v>0</v>
      </c>
      <c r="D27" s="52">
        <v>0</v>
      </c>
      <c r="E27" s="61" t="s">
        <v>44</v>
      </c>
      <c r="F27" s="52">
        <f>SUM(F28:F30)</f>
        <v>105289.51000000001</v>
      </c>
      <c r="G27" s="52">
        <f>SUM(G28:G30)</f>
        <v>898133.41</v>
      </c>
    </row>
    <row r="28" spans="2:7" ht="30">
      <c r="B28" s="62" t="s">
        <v>45</v>
      </c>
      <c r="C28" s="52">
        <v>0</v>
      </c>
      <c r="D28" s="52">
        <v>0</v>
      </c>
      <c r="E28" s="63" t="s">
        <v>46</v>
      </c>
      <c r="F28" s="52">
        <f>CONTPAQ!E16</f>
        <v>32087.99</v>
      </c>
      <c r="G28" s="52">
        <f>CONTPAQ!K16</f>
        <v>26242.99</v>
      </c>
    </row>
    <row r="29" spans="2:7" ht="15">
      <c r="B29" s="62" t="s">
        <v>47</v>
      </c>
      <c r="C29" s="52">
        <v>0</v>
      </c>
      <c r="D29" s="52">
        <v>0</v>
      </c>
      <c r="E29" s="63" t="s">
        <v>48</v>
      </c>
      <c r="F29" s="52">
        <v>0</v>
      </c>
      <c r="G29" s="52">
        <v>0</v>
      </c>
    </row>
    <row r="30" spans="2:7" ht="15">
      <c r="B30" s="62" t="s">
        <v>49</v>
      </c>
      <c r="C30" s="52">
        <v>0</v>
      </c>
      <c r="D30" s="52">
        <v>0</v>
      </c>
      <c r="E30" s="63" t="s">
        <v>50</v>
      </c>
      <c r="F30" s="52">
        <f>CONTPAQ!E17</f>
        <v>73201.52</v>
      </c>
      <c r="G30" s="52">
        <f>CONTPAQ!K17</f>
        <v>871890.42</v>
      </c>
    </row>
    <row r="31" spans="2:7" ht="30">
      <c r="B31" s="60" t="s">
        <v>51</v>
      </c>
      <c r="C31" s="52">
        <f>SUM(C32:C36)</f>
        <v>2020553.98</v>
      </c>
      <c r="D31" s="52">
        <f>SUM(D32:D36)</f>
        <v>2675663.71</v>
      </c>
      <c r="E31" s="61" t="s">
        <v>52</v>
      </c>
      <c r="F31" s="52">
        <f>SUM(F32:F37)</f>
        <v>0</v>
      </c>
      <c r="G31" s="52">
        <f>SUM(G32:G37)</f>
        <v>0</v>
      </c>
    </row>
    <row r="32" spans="2:7" ht="15">
      <c r="B32" s="62" t="s">
        <v>53</v>
      </c>
      <c r="C32" s="52">
        <f>CONTPAQ!B17</f>
        <v>2020553.98</v>
      </c>
      <c r="D32" s="52">
        <f>CONTPAQ!H17</f>
        <v>2675663.71</v>
      </c>
      <c r="E32" s="63" t="s">
        <v>54</v>
      </c>
      <c r="F32" s="52">
        <v>0</v>
      </c>
      <c r="G32" s="52">
        <v>0</v>
      </c>
    </row>
    <row r="33" spans="2:7" ht="15">
      <c r="B33" s="62" t="s">
        <v>55</v>
      </c>
      <c r="C33" s="52">
        <v>0</v>
      </c>
      <c r="D33" s="52">
        <v>0</v>
      </c>
      <c r="E33" s="63" t="s">
        <v>56</v>
      </c>
      <c r="F33" s="52">
        <v>0</v>
      </c>
      <c r="G33" s="52">
        <v>0</v>
      </c>
    </row>
    <row r="34" spans="2:7" ht="15">
      <c r="B34" s="62" t="s">
        <v>57</v>
      </c>
      <c r="C34" s="52">
        <v>0</v>
      </c>
      <c r="D34" s="52">
        <v>0</v>
      </c>
      <c r="E34" s="63" t="s">
        <v>58</v>
      </c>
      <c r="F34" s="52">
        <v>0</v>
      </c>
      <c r="G34" s="52">
        <v>0</v>
      </c>
    </row>
    <row r="35" spans="2:7" ht="30">
      <c r="B35" s="62" t="s">
        <v>59</v>
      </c>
      <c r="C35" s="52">
        <v>0</v>
      </c>
      <c r="D35" s="52">
        <v>0</v>
      </c>
      <c r="E35" s="63" t="s">
        <v>60</v>
      </c>
      <c r="F35" s="52">
        <v>0</v>
      </c>
      <c r="G35" s="52">
        <v>0</v>
      </c>
    </row>
    <row r="36" spans="2:7" ht="30">
      <c r="B36" s="62" t="s">
        <v>61</v>
      </c>
      <c r="C36" s="52">
        <v>0</v>
      </c>
      <c r="D36" s="52">
        <v>0</v>
      </c>
      <c r="E36" s="63" t="s">
        <v>62</v>
      </c>
      <c r="F36" s="52">
        <v>0</v>
      </c>
      <c r="G36" s="52">
        <v>0</v>
      </c>
    </row>
    <row r="37" spans="2:7" ht="15">
      <c r="B37" s="60" t="s">
        <v>63</v>
      </c>
      <c r="C37" s="52">
        <v>0</v>
      </c>
      <c r="D37" s="52">
        <v>0</v>
      </c>
      <c r="E37" s="63" t="s">
        <v>64</v>
      </c>
      <c r="F37" s="52">
        <v>0</v>
      </c>
      <c r="G37" s="52">
        <v>0</v>
      </c>
    </row>
    <row r="38" spans="2:7" ht="15">
      <c r="B38" s="60" t="s">
        <v>65</v>
      </c>
      <c r="C38" s="52">
        <f>SUM(C39:C40)</f>
        <v>0</v>
      </c>
      <c r="D38" s="52">
        <f>SUM(D39:D40)</f>
        <v>0</v>
      </c>
      <c r="E38" s="61" t="s">
        <v>66</v>
      </c>
      <c r="F38" s="52">
        <f>SUM(F39:F41)</f>
        <v>0</v>
      </c>
      <c r="G38" s="52">
        <f>SUM(G39:G41)</f>
        <v>0</v>
      </c>
    </row>
    <row r="39" spans="2:7" ht="30">
      <c r="B39" s="62" t="s">
        <v>67</v>
      </c>
      <c r="C39" s="52">
        <v>0</v>
      </c>
      <c r="D39" s="52">
        <v>0</v>
      </c>
      <c r="E39" s="63" t="s">
        <v>68</v>
      </c>
      <c r="F39" s="52">
        <v>0</v>
      </c>
      <c r="G39" s="52">
        <v>0</v>
      </c>
    </row>
    <row r="40" spans="2:7" ht="15">
      <c r="B40" s="62" t="s">
        <v>69</v>
      </c>
      <c r="C40" s="52">
        <v>0</v>
      </c>
      <c r="D40" s="52">
        <v>0</v>
      </c>
      <c r="E40" s="63" t="s">
        <v>70</v>
      </c>
      <c r="F40" s="52">
        <v>0</v>
      </c>
      <c r="G40" s="52">
        <v>0</v>
      </c>
    </row>
    <row r="41" spans="2:7" ht="15">
      <c r="B41" s="60" t="s">
        <v>71</v>
      </c>
      <c r="C41" s="52">
        <f>SUM(C42:C45)</f>
        <v>0</v>
      </c>
      <c r="D41" s="52">
        <f>SUM(D42:D45)</f>
        <v>0</v>
      </c>
      <c r="E41" s="63" t="s">
        <v>72</v>
      </c>
      <c r="F41" s="52">
        <v>0</v>
      </c>
      <c r="G41" s="52">
        <v>0</v>
      </c>
    </row>
    <row r="42" spans="2:7" ht="15">
      <c r="B42" s="62" t="s">
        <v>73</v>
      </c>
      <c r="C42" s="52">
        <v>0</v>
      </c>
      <c r="D42" s="52">
        <v>0</v>
      </c>
      <c r="E42" s="61" t="s">
        <v>74</v>
      </c>
      <c r="F42" s="52">
        <f>SUM(F43:F45)</f>
        <v>0</v>
      </c>
      <c r="G42" s="52">
        <f>SUM(G43:G45)</f>
        <v>0</v>
      </c>
    </row>
    <row r="43" spans="2:7" ht="15">
      <c r="B43" s="62" t="s">
        <v>75</v>
      </c>
      <c r="C43" s="52">
        <v>0</v>
      </c>
      <c r="D43" s="52">
        <v>0</v>
      </c>
      <c r="E43" s="63" t="s">
        <v>76</v>
      </c>
      <c r="F43" s="52">
        <v>0</v>
      </c>
      <c r="G43" s="52">
        <v>0</v>
      </c>
    </row>
    <row r="44" spans="2:7" ht="30">
      <c r="B44" s="62" t="s">
        <v>77</v>
      </c>
      <c r="C44" s="52">
        <v>0</v>
      </c>
      <c r="D44" s="52">
        <v>0</v>
      </c>
      <c r="E44" s="63" t="s">
        <v>78</v>
      </c>
      <c r="F44" s="52">
        <v>0</v>
      </c>
      <c r="G44" s="52">
        <v>0</v>
      </c>
    </row>
    <row r="45" spans="2:7" ht="15">
      <c r="B45" s="62" t="s">
        <v>79</v>
      </c>
      <c r="C45" s="52">
        <v>0</v>
      </c>
      <c r="D45" s="52">
        <v>0</v>
      </c>
      <c r="E45" s="63" t="s">
        <v>80</v>
      </c>
      <c r="F45" s="52">
        <v>0</v>
      </c>
      <c r="G45" s="52">
        <v>0</v>
      </c>
    </row>
    <row r="46" spans="2:7" ht="15">
      <c r="B46" s="60"/>
      <c r="C46" s="52"/>
      <c r="D46" s="52"/>
      <c r="E46" s="61"/>
      <c r="F46" s="52"/>
      <c r="G46" s="52"/>
    </row>
    <row r="47" spans="2:7" ht="15">
      <c r="B47" s="58" t="s">
        <v>81</v>
      </c>
      <c r="C47" s="52">
        <f>C9+C17+C25+C31+C37+C38+C41</f>
        <v>3461292.9</v>
      </c>
      <c r="D47" s="52">
        <f>D9+D17+D25+D31+D37+D38+D41</f>
        <v>4513227.029999999</v>
      </c>
      <c r="E47" s="59" t="s">
        <v>82</v>
      </c>
      <c r="F47" s="52">
        <f>F9+F19+F23+F26+F27+F31+F38+F42</f>
        <v>3342864.5999999996</v>
      </c>
      <c r="G47" s="52">
        <f>G9+G19+G23+G26+G27+G31+G38+G42</f>
        <v>3093244.73</v>
      </c>
    </row>
    <row r="48" spans="2:7" ht="15">
      <c r="B48" s="58"/>
      <c r="C48" s="52"/>
      <c r="D48" s="52"/>
      <c r="E48" s="59"/>
      <c r="F48" s="52"/>
      <c r="G48" s="52"/>
    </row>
    <row r="49" spans="2:7" ht="15">
      <c r="B49" s="58" t="s">
        <v>83</v>
      </c>
      <c r="C49" s="52"/>
      <c r="D49" s="52"/>
      <c r="E49" s="59" t="s">
        <v>84</v>
      </c>
      <c r="F49" s="52"/>
      <c r="G49" s="52"/>
    </row>
    <row r="50" spans="2:7" ht="15">
      <c r="B50" s="60" t="s">
        <v>85</v>
      </c>
      <c r="C50" s="52">
        <v>0</v>
      </c>
      <c r="D50" s="52">
        <v>0</v>
      </c>
      <c r="E50" s="61" t="s">
        <v>86</v>
      </c>
      <c r="F50" s="52">
        <f>CONTPAQ!E23</f>
        <v>302117.83</v>
      </c>
      <c r="G50" s="52">
        <f>CONTPAQ!K23</f>
        <v>320229.78</v>
      </c>
    </row>
    <row r="51" spans="2:7" ht="15">
      <c r="B51" s="60" t="s">
        <v>87</v>
      </c>
      <c r="C51" s="52">
        <v>0</v>
      </c>
      <c r="D51" s="52">
        <v>0</v>
      </c>
      <c r="E51" s="61" t="s">
        <v>88</v>
      </c>
      <c r="F51" s="52">
        <v>0</v>
      </c>
      <c r="G51" s="52">
        <v>0</v>
      </c>
    </row>
    <row r="52" spans="2:7" ht="15">
      <c r="B52" s="60" t="s">
        <v>89</v>
      </c>
      <c r="C52" s="52">
        <v>0</v>
      </c>
      <c r="D52" s="52">
        <v>0</v>
      </c>
      <c r="E52" s="61" t="s">
        <v>90</v>
      </c>
      <c r="F52" s="52">
        <v>0</v>
      </c>
      <c r="G52" s="52">
        <v>0</v>
      </c>
    </row>
    <row r="53" spans="2:7" ht="15">
      <c r="B53" s="60" t="s">
        <v>91</v>
      </c>
      <c r="C53" s="52">
        <f>CONTPAQ!B33+CONTPAQ!B34+CONTPAQ!B35+CONTPAQ!B36</f>
        <v>2568531.91</v>
      </c>
      <c r="D53" s="52">
        <f>CONTPAQ!H33+CONTPAQ!H34+CONTPAQ!H35+CONTPAQ!H36</f>
        <v>2568531.91</v>
      </c>
      <c r="E53" s="61" t="s">
        <v>92</v>
      </c>
      <c r="F53" s="52">
        <v>0</v>
      </c>
      <c r="G53" s="52">
        <v>0</v>
      </c>
    </row>
    <row r="54" spans="2:7" ht="30">
      <c r="B54" s="60" t="s">
        <v>93</v>
      </c>
      <c r="C54" s="52">
        <f>CONTPAQ!B37+CONTPAQ!B40</f>
        <v>483184.35</v>
      </c>
      <c r="D54" s="52">
        <f>CONTPAQ!H37+CONTPAQ!H40</f>
        <v>483184.35</v>
      </c>
      <c r="E54" s="61" t="s">
        <v>94</v>
      </c>
      <c r="F54" s="52">
        <v>0</v>
      </c>
      <c r="G54" s="52">
        <v>0</v>
      </c>
    </row>
    <row r="55" spans="2:7" ht="15">
      <c r="B55" s="60" t="s">
        <v>95</v>
      </c>
      <c r="C55" s="52">
        <f>CONTPAQ!B38+CONTPAQ!B39</f>
        <v>-2408301.68</v>
      </c>
      <c r="D55" s="52">
        <f>CONTPAQ!H38+CONTPAQ!H39</f>
        <v>-2242694.84</v>
      </c>
      <c r="E55" s="61" t="s">
        <v>96</v>
      </c>
      <c r="F55" s="52">
        <v>0</v>
      </c>
      <c r="G55" s="52">
        <v>0</v>
      </c>
    </row>
    <row r="56" spans="2:7" ht="15">
      <c r="B56" s="60" t="s">
        <v>97</v>
      </c>
      <c r="C56" s="52">
        <v>0</v>
      </c>
      <c r="D56" s="52">
        <v>0</v>
      </c>
      <c r="E56" s="59"/>
      <c r="F56" s="52"/>
      <c r="G56" s="52"/>
    </row>
    <row r="57" spans="2:7" ht="15">
      <c r="B57" s="60" t="s">
        <v>98</v>
      </c>
      <c r="C57" s="52">
        <v>0</v>
      </c>
      <c r="D57" s="52">
        <v>0</v>
      </c>
      <c r="E57" s="59" t="s">
        <v>99</v>
      </c>
      <c r="F57" s="52">
        <f>SUM(F50:F55)</f>
        <v>302117.83</v>
      </c>
      <c r="G57" s="52">
        <f>SUM(G50:G55)</f>
        <v>320229.78</v>
      </c>
    </row>
    <row r="58" spans="2:7" ht="15">
      <c r="B58" s="60" t="s">
        <v>100</v>
      </c>
      <c r="C58" s="52">
        <v>0</v>
      </c>
      <c r="D58" s="52">
        <v>0</v>
      </c>
      <c r="E58" s="65"/>
      <c r="F58" s="52"/>
      <c r="G58" s="52"/>
    </row>
    <row r="59" spans="2:7" ht="15">
      <c r="B59" s="60"/>
      <c r="C59" s="52"/>
      <c r="D59" s="52"/>
      <c r="E59" s="59" t="s">
        <v>101</v>
      </c>
      <c r="F59" s="52">
        <f>F47+F57</f>
        <v>3644982.4299999997</v>
      </c>
      <c r="G59" s="52">
        <f>G47+G57</f>
        <v>3413474.51</v>
      </c>
    </row>
    <row r="60" spans="2:7" ht="15">
      <c r="B60" s="58" t="s">
        <v>102</v>
      </c>
      <c r="C60" s="52">
        <f>SUM(C50:C58)</f>
        <v>643414.5800000001</v>
      </c>
      <c r="D60" s="52">
        <f>SUM(D50:D58)</f>
        <v>809021.4200000004</v>
      </c>
      <c r="E60" s="61"/>
      <c r="F60" s="52"/>
      <c r="G60" s="52"/>
    </row>
    <row r="61" spans="2:7" ht="15">
      <c r="B61" s="60"/>
      <c r="C61" s="52"/>
      <c r="D61" s="52"/>
      <c r="E61" s="59" t="s">
        <v>103</v>
      </c>
      <c r="F61" s="52"/>
      <c r="G61" s="52"/>
    </row>
    <row r="62" spans="2:7" ht="15">
      <c r="B62" s="58" t="s">
        <v>104</v>
      </c>
      <c r="C62" s="52">
        <f>C47+C60</f>
        <v>4104707.48</v>
      </c>
      <c r="D62" s="52">
        <f>D47+D60</f>
        <v>5322248.449999999</v>
      </c>
      <c r="E62" s="59"/>
      <c r="F62" s="52"/>
      <c r="G62" s="52"/>
    </row>
    <row r="63" spans="2:7" ht="15">
      <c r="B63" s="60"/>
      <c r="C63" s="52"/>
      <c r="D63" s="52"/>
      <c r="E63" s="59" t="s">
        <v>105</v>
      </c>
      <c r="F63" s="52">
        <f>SUM(F64:F66)</f>
        <v>289666.06</v>
      </c>
      <c r="G63" s="52">
        <f>SUM(G64:G66)</f>
        <v>289666.06</v>
      </c>
    </row>
    <row r="64" spans="2:7" ht="15">
      <c r="B64" s="60"/>
      <c r="C64" s="52"/>
      <c r="D64" s="52"/>
      <c r="E64" s="61" t="s">
        <v>106</v>
      </c>
      <c r="F64" s="52">
        <f>CONTPAQ!E39</f>
        <v>279196.06</v>
      </c>
      <c r="G64" s="52">
        <f>CONTPAQ!K39</f>
        <v>279196.06</v>
      </c>
    </row>
    <row r="65" spans="2:7" ht="15">
      <c r="B65" s="60"/>
      <c r="C65" s="52"/>
      <c r="D65" s="52"/>
      <c r="E65" s="61" t="s">
        <v>107</v>
      </c>
      <c r="F65" s="52">
        <v>0</v>
      </c>
      <c r="G65" s="52">
        <v>0</v>
      </c>
    </row>
    <row r="66" spans="2:7" ht="15">
      <c r="B66" s="60"/>
      <c r="C66" s="52"/>
      <c r="D66" s="52"/>
      <c r="E66" s="61" t="s">
        <v>108</v>
      </c>
      <c r="F66" s="52">
        <f>CONTPAQ!E47</f>
        <v>10470</v>
      </c>
      <c r="G66" s="52">
        <f>CONTPAQ!K47</f>
        <v>10470</v>
      </c>
    </row>
    <row r="67" spans="2:7" ht="15">
      <c r="B67" s="60"/>
      <c r="C67" s="52"/>
      <c r="D67" s="52"/>
      <c r="E67" s="61"/>
      <c r="F67" s="52"/>
      <c r="G67" s="52"/>
    </row>
    <row r="68" spans="2:7" ht="15">
      <c r="B68" s="60"/>
      <c r="C68" s="52"/>
      <c r="D68" s="52"/>
      <c r="E68" s="59" t="s">
        <v>109</v>
      </c>
      <c r="F68" s="52">
        <f>SUM(F69:F73)</f>
        <v>170058.99</v>
      </c>
      <c r="G68" s="52">
        <f>SUM(G69:G73)</f>
        <v>1619107.8800000004</v>
      </c>
    </row>
    <row r="69" spans="2:7" ht="15">
      <c r="B69" s="60"/>
      <c r="C69" s="52"/>
      <c r="D69" s="52"/>
      <c r="E69" s="61" t="s">
        <v>110</v>
      </c>
      <c r="F69" s="52">
        <f>CONTPAQ!E54</f>
        <v>-1449048.89</v>
      </c>
      <c r="G69" s="52">
        <f>CONTPAQ!K54</f>
        <v>-2266386.01</v>
      </c>
    </row>
    <row r="70" spans="2:7" ht="15">
      <c r="B70" s="60"/>
      <c r="C70" s="52"/>
      <c r="D70" s="52"/>
      <c r="E70" s="61" t="s">
        <v>111</v>
      </c>
      <c r="F70" s="52">
        <f>CONTPAQ!E49-CONTPAQ!E47</f>
        <v>1619107.88</v>
      </c>
      <c r="G70" s="52">
        <f>CONTPAQ!K49-CONTPAQ!K47</f>
        <v>3885493.89</v>
      </c>
    </row>
    <row r="71" spans="2:7" ht="15">
      <c r="B71" s="60"/>
      <c r="C71" s="52"/>
      <c r="D71" s="52"/>
      <c r="E71" s="61" t="s">
        <v>112</v>
      </c>
      <c r="F71" s="52">
        <v>0</v>
      </c>
      <c r="G71" s="52">
        <v>0</v>
      </c>
    </row>
    <row r="72" spans="2:7" ht="15">
      <c r="B72" s="60"/>
      <c r="C72" s="52"/>
      <c r="D72" s="52"/>
      <c r="E72" s="61" t="s">
        <v>113</v>
      </c>
      <c r="F72" s="52">
        <v>0</v>
      </c>
      <c r="G72" s="52">
        <v>0</v>
      </c>
    </row>
    <row r="73" spans="2:7" ht="15">
      <c r="B73" s="60"/>
      <c r="C73" s="52"/>
      <c r="D73" s="52"/>
      <c r="E73" s="61" t="s">
        <v>114</v>
      </c>
      <c r="F73" s="52">
        <v>0</v>
      </c>
      <c r="G73" s="52">
        <v>0</v>
      </c>
    </row>
    <row r="74" spans="2:7" ht="15">
      <c r="B74" s="60"/>
      <c r="C74" s="52"/>
      <c r="D74" s="52"/>
      <c r="E74" s="61"/>
      <c r="F74" s="52"/>
      <c r="G74" s="52"/>
    </row>
    <row r="75" spans="2:7" ht="30.75">
      <c r="B75" s="60"/>
      <c r="C75" s="52"/>
      <c r="D75" s="52"/>
      <c r="E75" s="59" t="s">
        <v>115</v>
      </c>
      <c r="F75" s="52">
        <f>SUM(F76:F77)</f>
        <v>0</v>
      </c>
      <c r="G75" s="52">
        <f>SUM(G76:G77)</f>
        <v>0</v>
      </c>
    </row>
    <row r="76" spans="2:7" ht="15">
      <c r="B76" s="60"/>
      <c r="C76" s="52"/>
      <c r="D76" s="52"/>
      <c r="E76" s="61" t="s">
        <v>116</v>
      </c>
      <c r="F76" s="52">
        <v>0</v>
      </c>
      <c r="G76" s="52">
        <v>0</v>
      </c>
    </row>
    <row r="77" spans="2:7" ht="15">
      <c r="B77" s="60"/>
      <c r="C77" s="52"/>
      <c r="D77" s="52"/>
      <c r="E77" s="61" t="s">
        <v>117</v>
      </c>
      <c r="F77" s="52">
        <v>0</v>
      </c>
      <c r="G77" s="52">
        <v>0</v>
      </c>
    </row>
    <row r="78" spans="2:7" ht="15">
      <c r="B78" s="60"/>
      <c r="C78" s="52"/>
      <c r="D78" s="52"/>
      <c r="E78" s="61"/>
      <c r="F78" s="52"/>
      <c r="G78" s="52"/>
    </row>
    <row r="79" spans="2:7" ht="15">
      <c r="B79" s="60"/>
      <c r="C79" s="52"/>
      <c r="D79" s="52"/>
      <c r="E79" s="59" t="s">
        <v>118</v>
      </c>
      <c r="F79" s="52">
        <f>F63+F68+F75</f>
        <v>459725.05</v>
      </c>
      <c r="G79" s="52">
        <f>G63+G68+G75</f>
        <v>1908773.9400000004</v>
      </c>
    </row>
    <row r="80" spans="2:7" ht="15">
      <c r="B80" s="60"/>
      <c r="C80" s="35"/>
      <c r="D80" s="35"/>
      <c r="E80" s="61"/>
      <c r="F80" s="52"/>
      <c r="G80" s="52"/>
    </row>
    <row r="81" spans="2:7" ht="15">
      <c r="B81" s="60"/>
      <c r="C81" s="35"/>
      <c r="D81" s="35"/>
      <c r="E81" s="59" t="s">
        <v>119</v>
      </c>
      <c r="F81" s="52">
        <f>F59+F79</f>
        <v>4104707.4799999995</v>
      </c>
      <c r="G81" s="52">
        <f>G59+G79</f>
        <v>5322248.45</v>
      </c>
    </row>
    <row r="82" spans="2:7" ht="15" thickBot="1">
      <c r="B82" s="66"/>
      <c r="C82" s="67"/>
      <c r="D82" s="67"/>
      <c r="E82" s="68"/>
      <c r="F82" s="50"/>
      <c r="G82" s="50"/>
    </row>
    <row r="85" spans="3:7" s="74" customFormat="1" ht="15">
      <c r="C85" s="69"/>
      <c r="D85" s="69"/>
      <c r="F85" s="69"/>
      <c r="G85" s="69"/>
    </row>
    <row r="86" spans="4:7" s="74" customFormat="1" ht="15">
      <c r="D86" s="69"/>
      <c r="F86" s="69"/>
      <c r="G86" s="69"/>
    </row>
    <row r="87" spans="2:7" s="74" customFormat="1" ht="15">
      <c r="B87" s="69"/>
      <c r="D87" s="69"/>
      <c r="F87" s="69"/>
      <c r="G87" s="69"/>
    </row>
    <row r="88" spans="2:7" s="74" customFormat="1" ht="15">
      <c r="B88" s="69"/>
      <c r="D88" s="69"/>
      <c r="F88" s="69"/>
      <c r="G88" s="69"/>
    </row>
    <row r="89" spans="3:7" s="74" customFormat="1" ht="15">
      <c r="C89" s="69"/>
      <c r="D89" s="69"/>
      <c r="F89" s="69"/>
      <c r="G89" s="69"/>
    </row>
    <row r="90" spans="3:7" s="74" customFormat="1" ht="15">
      <c r="C90" s="69"/>
      <c r="D90" s="69"/>
      <c r="F90" s="69"/>
      <c r="G90" s="69"/>
    </row>
    <row r="91" spans="2:7" s="74" customFormat="1" ht="15">
      <c r="B91" s="276" t="s">
        <v>283</v>
      </c>
      <c r="C91" s="276"/>
      <c r="E91" s="69" t="s">
        <v>283</v>
      </c>
      <c r="F91" s="69"/>
      <c r="G91" s="69"/>
    </row>
    <row r="92" spans="2:7" s="74" customFormat="1" ht="15.75" customHeight="1">
      <c r="B92" s="276" t="s">
        <v>122</v>
      </c>
      <c r="C92" s="276"/>
      <c r="E92" s="69" t="s">
        <v>124</v>
      </c>
      <c r="F92" s="69"/>
      <c r="G92" s="69"/>
    </row>
    <row r="93" spans="2:7" s="74" customFormat="1" ht="15">
      <c r="B93" s="276" t="s">
        <v>123</v>
      </c>
      <c r="C93" s="276"/>
      <c r="D93" s="69"/>
      <c r="E93" s="69" t="s">
        <v>125</v>
      </c>
      <c r="F93" s="69"/>
      <c r="G93" s="69"/>
    </row>
    <row r="94" spans="3:7" s="74" customFormat="1" ht="15">
      <c r="C94" s="69"/>
      <c r="D94" s="69"/>
      <c r="F94" s="69"/>
      <c r="G94" s="69"/>
    </row>
    <row r="95" spans="3:7" s="74" customFormat="1" ht="15">
      <c r="C95" s="69"/>
      <c r="D95" s="69"/>
      <c r="F95" s="69"/>
      <c r="G95" s="69"/>
    </row>
    <row r="96" spans="3:7" s="74" customFormat="1" ht="15">
      <c r="C96" s="69"/>
      <c r="D96" s="69"/>
      <c r="F96" s="69"/>
      <c r="G96" s="69"/>
    </row>
    <row r="97" spans="3:7" s="74" customFormat="1" ht="15">
      <c r="C97" s="69"/>
      <c r="D97" s="69"/>
      <c r="F97" s="69"/>
      <c r="G97" s="69"/>
    </row>
    <row r="98" spans="3:7" s="74" customFormat="1" ht="15">
      <c r="C98" s="69"/>
      <c r="D98" s="69"/>
      <c r="F98" s="69"/>
      <c r="G98" s="69"/>
    </row>
    <row r="99" spans="3:7" s="74" customFormat="1" ht="15">
      <c r="C99" s="69"/>
      <c r="D99" s="69"/>
      <c r="F99" s="69"/>
      <c r="G99" s="69"/>
    </row>
    <row r="100" spans="3:7" s="74" customFormat="1" ht="15">
      <c r="C100" s="69"/>
      <c r="D100" s="69"/>
      <c r="F100" s="69"/>
      <c r="G100" s="69"/>
    </row>
    <row r="101" spans="3:7" s="74" customFormat="1" ht="15">
      <c r="C101" s="69"/>
      <c r="D101" s="69"/>
      <c r="F101" s="69"/>
      <c r="G101" s="69"/>
    </row>
    <row r="102" spans="3:7" s="74" customFormat="1" ht="15">
      <c r="C102" s="69"/>
      <c r="D102" s="69"/>
      <c r="F102" s="69"/>
      <c r="G102" s="69"/>
    </row>
    <row r="103" spans="3:7" s="74" customFormat="1" ht="15">
      <c r="C103" s="69"/>
      <c r="D103" s="69"/>
      <c r="F103" s="69"/>
      <c r="G103" s="69"/>
    </row>
    <row r="104" spans="3:7" s="74" customFormat="1" ht="15">
      <c r="C104" s="69"/>
      <c r="D104" s="69"/>
      <c r="F104" s="69"/>
      <c r="G104" s="69"/>
    </row>
    <row r="105" spans="3:7" s="74" customFormat="1" ht="15">
      <c r="C105" s="69"/>
      <c r="D105" s="69"/>
      <c r="F105" s="69"/>
      <c r="G105" s="69"/>
    </row>
    <row r="106" spans="3:7" s="74" customFormat="1" ht="15">
      <c r="C106" s="69"/>
      <c r="D106" s="69"/>
      <c r="F106" s="69"/>
      <c r="G106" s="69"/>
    </row>
  </sheetData>
  <sheetProtection/>
  <mergeCells count="7">
    <mergeCell ref="B93:C93"/>
    <mergeCell ref="B91:C91"/>
    <mergeCell ref="B92:C92"/>
    <mergeCell ref="B2:G2"/>
    <mergeCell ref="B3:G3"/>
    <mergeCell ref="B4:G4"/>
    <mergeCell ref="B5:G5"/>
  </mergeCells>
  <printOptions horizontalCentered="1"/>
  <pageMargins left="0.5905511811023623" right="0.4724409448818898" top="0.7480314960629921" bottom="0.7480314960629921" header="0.31496062992125984" footer="0.31496062992125984"/>
  <pageSetup fitToHeight="2" fitToWidth="1" horizontalDpi="600" verticalDpi="600" orientation="portrait" scale="41" r:id="rId1"/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3" sqref="C43"/>
    </sheetView>
  </sheetViews>
  <sheetFormatPr defaultColWidth="11.421875" defaultRowHeight="15"/>
  <cols>
    <col min="1" max="1" width="2.7109375" style="26" customWidth="1"/>
    <col min="2" max="2" width="58.00390625" style="26" customWidth="1"/>
    <col min="3" max="3" width="20.7109375" style="26" customWidth="1"/>
    <col min="4" max="5" width="17.140625" style="26" customWidth="1"/>
    <col min="6" max="6" width="19.7109375" style="26" customWidth="1"/>
    <col min="7" max="7" width="18.140625" style="26" customWidth="1"/>
    <col min="8" max="8" width="19.7109375" style="26" customWidth="1"/>
    <col min="9" max="9" width="26.421875" style="26" customWidth="1"/>
    <col min="10" max="16384" width="11.421875" style="26" customWidth="1"/>
  </cols>
  <sheetData>
    <row r="1" ht="15.75" thickBot="1"/>
    <row r="2" spans="2:9" s="30" customFormat="1" ht="18.75" thickBot="1">
      <c r="B2" s="287" t="s">
        <v>326</v>
      </c>
      <c r="C2" s="288"/>
      <c r="D2" s="288"/>
      <c r="E2" s="288"/>
      <c r="F2" s="288"/>
      <c r="G2" s="288"/>
      <c r="H2" s="288"/>
      <c r="I2" s="289"/>
    </row>
    <row r="3" spans="2:9" s="30" customFormat="1" ht="18.75" thickBot="1">
      <c r="B3" s="290" t="s">
        <v>232</v>
      </c>
      <c r="C3" s="291"/>
      <c r="D3" s="291"/>
      <c r="E3" s="291"/>
      <c r="F3" s="291"/>
      <c r="G3" s="291"/>
      <c r="H3" s="291"/>
      <c r="I3" s="292"/>
    </row>
    <row r="4" spans="2:9" s="30" customFormat="1" ht="18.75" thickBot="1">
      <c r="B4" s="290" t="s">
        <v>281</v>
      </c>
      <c r="C4" s="291"/>
      <c r="D4" s="291"/>
      <c r="E4" s="291"/>
      <c r="F4" s="291"/>
      <c r="G4" s="291"/>
      <c r="H4" s="291"/>
      <c r="I4" s="292"/>
    </row>
    <row r="5" spans="2:9" s="30" customFormat="1" ht="18.75" thickBot="1">
      <c r="B5" s="290" t="s">
        <v>1</v>
      </c>
      <c r="C5" s="291"/>
      <c r="D5" s="291"/>
      <c r="E5" s="291"/>
      <c r="F5" s="291"/>
      <c r="G5" s="291"/>
      <c r="H5" s="291"/>
      <c r="I5" s="292"/>
    </row>
    <row r="6" spans="2:9" s="25" customFormat="1" ht="60">
      <c r="B6" s="72" t="s">
        <v>233</v>
      </c>
      <c r="C6" s="72" t="s">
        <v>282</v>
      </c>
      <c r="D6" s="72" t="s">
        <v>234</v>
      </c>
      <c r="E6" s="72" t="s">
        <v>235</v>
      </c>
      <c r="F6" s="72" t="s">
        <v>236</v>
      </c>
      <c r="G6" s="72" t="s">
        <v>237</v>
      </c>
      <c r="H6" s="72" t="s">
        <v>238</v>
      </c>
      <c r="I6" s="72" t="s">
        <v>239</v>
      </c>
    </row>
    <row r="7" spans="2:9" ht="16.5" thickBot="1">
      <c r="B7" s="31" t="s">
        <v>240</v>
      </c>
      <c r="C7" s="31" t="s">
        <v>241</v>
      </c>
      <c r="D7" s="31" t="s">
        <v>242</v>
      </c>
      <c r="E7" s="31" t="s">
        <v>243</v>
      </c>
      <c r="F7" s="31" t="s">
        <v>244</v>
      </c>
      <c r="G7" s="31" t="s">
        <v>245</v>
      </c>
      <c r="H7" s="31" t="s">
        <v>246</v>
      </c>
      <c r="I7" s="31" t="s">
        <v>247</v>
      </c>
    </row>
    <row r="8" spans="2:9" ht="12.75" customHeight="1">
      <c r="B8" s="32" t="s">
        <v>248</v>
      </c>
      <c r="C8" s="33">
        <f aca="true" t="shared" si="0" ref="C8:I8">C9+C13</f>
        <v>0</v>
      </c>
      <c r="D8" s="33">
        <f t="shared" si="0"/>
        <v>0</v>
      </c>
      <c r="E8" s="33">
        <f t="shared" si="0"/>
        <v>0</v>
      </c>
      <c r="F8" s="33">
        <f t="shared" si="0"/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</row>
    <row r="9" spans="2:9" ht="12.75" customHeight="1">
      <c r="B9" s="32" t="s">
        <v>249</v>
      </c>
      <c r="C9" s="33">
        <f aca="true" t="shared" si="1" ref="C9:I9">SUM(C10:C12)</f>
        <v>0</v>
      </c>
      <c r="D9" s="33">
        <f t="shared" si="1"/>
        <v>0</v>
      </c>
      <c r="E9" s="33">
        <f t="shared" si="1"/>
        <v>0</v>
      </c>
      <c r="F9" s="33">
        <f t="shared" si="1"/>
        <v>0</v>
      </c>
      <c r="G9" s="33">
        <f t="shared" si="1"/>
        <v>0</v>
      </c>
      <c r="H9" s="33">
        <f t="shared" si="1"/>
        <v>0</v>
      </c>
      <c r="I9" s="33">
        <f t="shared" si="1"/>
        <v>0</v>
      </c>
    </row>
    <row r="10" spans="2:9" ht="15.75">
      <c r="B10" s="34" t="s">
        <v>250</v>
      </c>
      <c r="C10" s="33">
        <v>0</v>
      </c>
      <c r="D10" s="33">
        <v>0</v>
      </c>
      <c r="E10" s="33">
        <v>0</v>
      </c>
      <c r="F10" s="33"/>
      <c r="G10" s="35">
        <v>0</v>
      </c>
      <c r="H10" s="33">
        <v>0</v>
      </c>
      <c r="I10" s="33">
        <v>0</v>
      </c>
    </row>
    <row r="11" spans="2:9" ht="15">
      <c r="B11" s="34" t="s">
        <v>251</v>
      </c>
      <c r="C11" s="35">
        <v>0</v>
      </c>
      <c r="D11" s="35">
        <v>0</v>
      </c>
      <c r="E11" s="35">
        <v>0</v>
      </c>
      <c r="F11" s="35"/>
      <c r="G11" s="35">
        <v>0</v>
      </c>
      <c r="H11" s="35">
        <v>0</v>
      </c>
      <c r="I11" s="35">
        <v>0</v>
      </c>
    </row>
    <row r="12" spans="2:9" ht="15">
      <c r="B12" s="34" t="s">
        <v>252</v>
      </c>
      <c r="C12" s="35">
        <v>0</v>
      </c>
      <c r="D12" s="35">
        <v>0</v>
      </c>
      <c r="E12" s="35">
        <v>0</v>
      </c>
      <c r="F12" s="35"/>
      <c r="G12" s="35">
        <v>0</v>
      </c>
      <c r="H12" s="35">
        <v>0</v>
      </c>
      <c r="I12" s="35">
        <v>0</v>
      </c>
    </row>
    <row r="13" spans="2:9" ht="12.75" customHeight="1">
      <c r="B13" s="32" t="s">
        <v>253</v>
      </c>
      <c r="C13" s="33">
        <f aca="true" t="shared" si="2" ref="C13:I13">SUM(C14:C16)</f>
        <v>0</v>
      </c>
      <c r="D13" s="33">
        <f t="shared" si="2"/>
        <v>0</v>
      </c>
      <c r="E13" s="33">
        <f t="shared" si="2"/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</row>
    <row r="14" spans="2:9" ht="15.75">
      <c r="B14" s="34" t="s">
        <v>254</v>
      </c>
      <c r="C14" s="33">
        <v>0</v>
      </c>
      <c r="D14" s="33">
        <v>0</v>
      </c>
      <c r="E14" s="33">
        <v>0</v>
      </c>
      <c r="F14" s="33"/>
      <c r="G14" s="35">
        <v>0</v>
      </c>
      <c r="H14" s="33">
        <v>0</v>
      </c>
      <c r="I14" s="33">
        <v>0</v>
      </c>
    </row>
    <row r="15" spans="2:9" ht="15">
      <c r="B15" s="34" t="s">
        <v>255</v>
      </c>
      <c r="C15" s="35">
        <v>0</v>
      </c>
      <c r="D15" s="35">
        <v>0</v>
      </c>
      <c r="E15" s="35">
        <v>0</v>
      </c>
      <c r="F15" s="35"/>
      <c r="G15" s="35">
        <v>0</v>
      </c>
      <c r="H15" s="35">
        <v>0</v>
      </c>
      <c r="I15" s="35">
        <v>0</v>
      </c>
    </row>
    <row r="16" spans="2:9" ht="15">
      <c r="B16" s="34" t="s">
        <v>256</v>
      </c>
      <c r="C16" s="52">
        <v>0</v>
      </c>
      <c r="D16" s="52">
        <v>0</v>
      </c>
      <c r="E16" s="52">
        <v>0</v>
      </c>
      <c r="F16" s="52"/>
      <c r="G16" s="52">
        <v>0</v>
      </c>
      <c r="H16" s="35">
        <v>0</v>
      </c>
      <c r="I16" s="35">
        <v>0</v>
      </c>
    </row>
    <row r="17" spans="2:9" ht="15.75">
      <c r="B17" s="32" t="s">
        <v>257</v>
      </c>
      <c r="C17" s="53">
        <v>3413474.51</v>
      </c>
      <c r="D17" s="54"/>
      <c r="E17" s="54"/>
      <c r="F17" s="54"/>
      <c r="G17" s="52">
        <f>'F1_ESF'!F59</f>
        <v>3644982.4299999997</v>
      </c>
      <c r="H17" s="36"/>
      <c r="I17" s="36"/>
    </row>
    <row r="18" spans="2:9" ht="15">
      <c r="B18" s="37"/>
      <c r="C18" s="52"/>
      <c r="D18" s="52"/>
      <c r="E18" s="52"/>
      <c r="F18" s="52"/>
      <c r="G18" s="52"/>
      <c r="H18" s="35"/>
      <c r="I18" s="35"/>
    </row>
    <row r="19" spans="2:9" ht="12.75" customHeight="1">
      <c r="B19" s="38" t="s">
        <v>258</v>
      </c>
      <c r="C19" s="53">
        <f>C8+C17</f>
        <v>3413474.51</v>
      </c>
      <c r="D19" s="53">
        <f aca="true" t="shared" si="3" ref="D19:I19">D8+D17</f>
        <v>0</v>
      </c>
      <c r="E19" s="53">
        <f t="shared" si="3"/>
        <v>0</v>
      </c>
      <c r="F19" s="53">
        <f t="shared" si="3"/>
        <v>0</v>
      </c>
      <c r="G19" s="53">
        <f t="shared" si="3"/>
        <v>3644982.4299999997</v>
      </c>
      <c r="H19" s="33">
        <f t="shared" si="3"/>
        <v>0</v>
      </c>
      <c r="I19" s="33">
        <f t="shared" si="3"/>
        <v>0</v>
      </c>
    </row>
    <row r="20" spans="2:9" ht="15.75">
      <c r="B20" s="32"/>
      <c r="C20" s="53"/>
      <c r="D20" s="53"/>
      <c r="E20" s="53"/>
      <c r="F20" s="53"/>
      <c r="G20" s="53"/>
      <c r="H20" s="33"/>
      <c r="I20" s="33"/>
    </row>
    <row r="21" spans="2:9" ht="12.75" customHeight="1">
      <c r="B21" s="32" t="s">
        <v>259</v>
      </c>
      <c r="C21" s="33">
        <f aca="true" t="shared" si="4" ref="C21:I21">SUM(C22:C24)</f>
        <v>0</v>
      </c>
      <c r="D21" s="33">
        <f t="shared" si="4"/>
        <v>0</v>
      </c>
      <c r="E21" s="33">
        <f t="shared" si="4"/>
        <v>0</v>
      </c>
      <c r="F21" s="33">
        <f t="shared" si="4"/>
        <v>0</v>
      </c>
      <c r="G21" s="33">
        <f t="shared" si="4"/>
        <v>0</v>
      </c>
      <c r="H21" s="33">
        <f t="shared" si="4"/>
        <v>0</v>
      </c>
      <c r="I21" s="33">
        <f t="shared" si="4"/>
        <v>0</v>
      </c>
    </row>
    <row r="22" spans="2:9" ht="12.75" customHeight="1">
      <c r="B22" s="37" t="s">
        <v>260</v>
      </c>
      <c r="C22" s="35"/>
      <c r="D22" s="35"/>
      <c r="E22" s="35"/>
      <c r="F22" s="35"/>
      <c r="G22" s="35">
        <f>C22+D22-E22+F22</f>
        <v>0</v>
      </c>
      <c r="H22" s="35"/>
      <c r="I22" s="35"/>
    </row>
    <row r="23" spans="2:9" ht="12.75" customHeight="1">
      <c r="B23" s="37" t="s">
        <v>261</v>
      </c>
      <c r="C23" s="35"/>
      <c r="D23" s="35"/>
      <c r="E23" s="35"/>
      <c r="F23" s="35"/>
      <c r="G23" s="35">
        <f>C23+D23-E23+F23</f>
        <v>0</v>
      </c>
      <c r="H23" s="35"/>
      <c r="I23" s="35"/>
    </row>
    <row r="24" spans="2:9" ht="12.75" customHeight="1">
      <c r="B24" s="37" t="s">
        <v>262</v>
      </c>
      <c r="C24" s="35"/>
      <c r="D24" s="35"/>
      <c r="E24" s="35"/>
      <c r="F24" s="35"/>
      <c r="G24" s="35">
        <f>C24+D24-E24+F24</f>
        <v>0</v>
      </c>
      <c r="H24" s="35"/>
      <c r="I24" s="35"/>
    </row>
    <row r="25" spans="2:9" ht="15">
      <c r="B25" s="39"/>
      <c r="C25" s="40"/>
      <c r="D25" s="40"/>
      <c r="E25" s="40"/>
      <c r="F25" s="40"/>
      <c r="G25" s="40"/>
      <c r="H25" s="40"/>
      <c r="I25" s="40"/>
    </row>
    <row r="26" spans="2:9" ht="31.5" customHeight="1">
      <c r="B26" s="38" t="s">
        <v>263</v>
      </c>
      <c r="C26" s="33">
        <f aca="true" t="shared" si="5" ref="C26:I26">SUM(C27:C29)</f>
        <v>0</v>
      </c>
      <c r="D26" s="33">
        <f t="shared" si="5"/>
        <v>0</v>
      </c>
      <c r="E26" s="33">
        <f t="shared" si="5"/>
        <v>0</v>
      </c>
      <c r="F26" s="33">
        <f t="shared" si="5"/>
        <v>0</v>
      </c>
      <c r="G26" s="33">
        <f t="shared" si="5"/>
        <v>0</v>
      </c>
      <c r="H26" s="33">
        <f t="shared" si="5"/>
        <v>0</v>
      </c>
      <c r="I26" s="33">
        <f t="shared" si="5"/>
        <v>0</v>
      </c>
    </row>
    <row r="27" spans="2:9" ht="12.75" customHeight="1">
      <c r="B27" s="37" t="s">
        <v>264</v>
      </c>
      <c r="C27" s="35"/>
      <c r="D27" s="35"/>
      <c r="E27" s="35"/>
      <c r="F27" s="35"/>
      <c r="G27" s="35">
        <f>C27+D27-E27+F27</f>
        <v>0</v>
      </c>
      <c r="H27" s="35"/>
      <c r="I27" s="35"/>
    </row>
    <row r="28" spans="2:9" ht="12.75" customHeight="1">
      <c r="B28" s="37" t="s">
        <v>265</v>
      </c>
      <c r="C28" s="35"/>
      <c r="D28" s="35"/>
      <c r="E28" s="35"/>
      <c r="F28" s="35"/>
      <c r="G28" s="35">
        <f>C28+D28-E28+F28</f>
        <v>0</v>
      </c>
      <c r="H28" s="35"/>
      <c r="I28" s="35"/>
    </row>
    <row r="29" spans="2:9" ht="12.75" customHeight="1">
      <c r="B29" s="37" t="s">
        <v>266</v>
      </c>
      <c r="C29" s="35"/>
      <c r="D29" s="35"/>
      <c r="E29" s="35"/>
      <c r="F29" s="35"/>
      <c r="G29" s="35">
        <f>C29+D29-E29+F29</f>
        <v>0</v>
      </c>
      <c r="H29" s="35"/>
      <c r="I29" s="35"/>
    </row>
    <row r="30" spans="2:9" ht="15.75" thickBot="1">
      <c r="B30" s="41"/>
      <c r="C30" s="42"/>
      <c r="D30" s="42"/>
      <c r="E30" s="42"/>
      <c r="F30" s="42"/>
      <c r="G30" s="42"/>
      <c r="H30" s="42"/>
      <c r="I30" s="42"/>
    </row>
    <row r="31" spans="2:9" ht="18.75" customHeight="1">
      <c r="B31" s="293" t="s">
        <v>267</v>
      </c>
      <c r="C31" s="293"/>
      <c r="D31" s="293"/>
      <c r="E31" s="293"/>
      <c r="F31" s="293"/>
      <c r="G31" s="293"/>
      <c r="H31" s="293"/>
      <c r="I31" s="293"/>
    </row>
    <row r="32" spans="2:9" ht="15">
      <c r="B32" s="43" t="s">
        <v>268</v>
      </c>
      <c r="C32" s="44"/>
      <c r="D32" s="45"/>
      <c r="E32" s="45"/>
      <c r="F32" s="45"/>
      <c r="G32" s="45"/>
      <c r="H32" s="45"/>
      <c r="I32" s="45"/>
    </row>
    <row r="33" spans="2:9" ht="15" thickBot="1">
      <c r="B33" s="43"/>
      <c r="C33" s="44"/>
      <c r="D33" s="44"/>
      <c r="E33" s="44"/>
      <c r="F33" s="44"/>
      <c r="G33" s="44"/>
      <c r="H33" s="44"/>
      <c r="I33" s="44"/>
    </row>
    <row r="34" spans="2:9" ht="38.25" customHeight="1">
      <c r="B34" s="294" t="s">
        <v>269</v>
      </c>
      <c r="C34" s="294" t="s">
        <v>270</v>
      </c>
      <c r="D34" s="294" t="s">
        <v>271</v>
      </c>
      <c r="E34" s="46" t="s">
        <v>272</v>
      </c>
      <c r="F34" s="294" t="s">
        <v>273</v>
      </c>
      <c r="G34" s="46" t="s">
        <v>274</v>
      </c>
      <c r="H34" s="44"/>
      <c r="I34" s="44"/>
    </row>
    <row r="35" spans="2:9" ht="15.75" customHeight="1" thickBot="1">
      <c r="B35" s="295"/>
      <c r="C35" s="295"/>
      <c r="D35" s="295"/>
      <c r="E35" s="47" t="s">
        <v>275</v>
      </c>
      <c r="F35" s="295"/>
      <c r="G35" s="47" t="s">
        <v>276</v>
      </c>
      <c r="H35" s="44"/>
      <c r="I35" s="44"/>
    </row>
    <row r="36" spans="2:9" ht="15">
      <c r="B36" s="48" t="s">
        <v>277</v>
      </c>
      <c r="C36" s="33">
        <f>SUM(C37:C39)</f>
        <v>0</v>
      </c>
      <c r="D36" s="33">
        <f>SUM(D37:D39)</f>
        <v>0</v>
      </c>
      <c r="E36" s="33">
        <f>SUM(E37:E39)</f>
        <v>0</v>
      </c>
      <c r="F36" s="33">
        <f>SUM(F37:F39)</f>
        <v>0</v>
      </c>
      <c r="G36" s="33">
        <f>SUM(G37:G39)</f>
        <v>0</v>
      </c>
      <c r="H36" s="44"/>
      <c r="I36" s="44"/>
    </row>
    <row r="37" spans="2:9" ht="15">
      <c r="B37" s="37" t="s">
        <v>278</v>
      </c>
      <c r="C37" s="35"/>
      <c r="D37" s="35"/>
      <c r="E37" s="35"/>
      <c r="F37" s="35"/>
      <c r="G37" s="35"/>
      <c r="H37" s="44"/>
      <c r="I37" s="44"/>
    </row>
    <row r="38" spans="2:9" ht="15">
      <c r="B38" s="37" t="s">
        <v>279</v>
      </c>
      <c r="C38" s="35"/>
      <c r="D38" s="35"/>
      <c r="E38" s="35"/>
      <c r="F38" s="35"/>
      <c r="G38" s="35"/>
      <c r="H38" s="44"/>
      <c r="I38" s="44"/>
    </row>
    <row r="39" spans="2:9" ht="15" thickBot="1">
      <c r="B39" s="49" t="s">
        <v>280</v>
      </c>
      <c r="C39" s="50"/>
      <c r="D39" s="50"/>
      <c r="E39" s="50"/>
      <c r="F39" s="50"/>
      <c r="G39" s="50"/>
      <c r="H39" s="44"/>
      <c r="I39" s="44"/>
    </row>
    <row r="40" spans="2:7" ht="15">
      <c r="B40" s="51"/>
      <c r="C40" s="51"/>
      <c r="D40" s="51"/>
      <c r="E40" s="51"/>
      <c r="F40" s="51"/>
      <c r="G40" s="51"/>
    </row>
    <row r="41" spans="2:7" ht="15">
      <c r="B41" s="51"/>
      <c r="C41" s="51"/>
      <c r="D41" s="51"/>
      <c r="E41" s="51"/>
      <c r="F41" s="51"/>
      <c r="G41" s="51"/>
    </row>
    <row r="42" spans="2:7" ht="15">
      <c r="B42" s="51"/>
      <c r="C42" s="51"/>
      <c r="D42" s="51"/>
      <c r="E42" s="51"/>
      <c r="F42" s="51"/>
      <c r="G42" s="51"/>
    </row>
    <row r="43" spans="2:7" ht="15">
      <c r="B43" s="51"/>
      <c r="C43" s="51"/>
      <c r="D43" s="51"/>
      <c r="E43" s="51"/>
      <c r="F43" s="51"/>
      <c r="G43" s="51"/>
    </row>
    <row r="44" spans="2:7" ht="15">
      <c r="B44" s="51"/>
      <c r="C44" s="51"/>
      <c r="D44" s="51"/>
      <c r="E44" s="51"/>
      <c r="F44" s="51"/>
      <c r="G44" s="51"/>
    </row>
    <row r="45" spans="2:3" ht="15">
      <c r="B45" s="51"/>
      <c r="C45" s="51"/>
    </row>
    <row r="46" spans="2:8" ht="15">
      <c r="B46" s="286" t="s">
        <v>283</v>
      </c>
      <c r="C46" s="286"/>
      <c r="F46" s="70"/>
      <c r="G46" s="70"/>
      <c r="H46" s="71"/>
    </row>
    <row r="47" spans="2:7" ht="15.75" customHeight="1">
      <c r="B47" s="276" t="s">
        <v>122</v>
      </c>
      <c r="C47" s="276"/>
      <c r="G47" s="69" t="s">
        <v>124</v>
      </c>
    </row>
    <row r="48" spans="2:7" ht="15">
      <c r="B48" s="286" t="s">
        <v>123</v>
      </c>
      <c r="C48" s="286"/>
      <c r="D48" s="51"/>
      <c r="G48" s="51" t="s">
        <v>125</v>
      </c>
    </row>
  </sheetData>
  <sheetProtection/>
  <mergeCells count="12">
    <mergeCell ref="D34:D35"/>
    <mergeCell ref="F34:F35"/>
    <mergeCell ref="B48:C48"/>
    <mergeCell ref="B46:C46"/>
    <mergeCell ref="B47:C47"/>
    <mergeCell ref="B2:I2"/>
    <mergeCell ref="B3:I3"/>
    <mergeCell ref="B4:I4"/>
    <mergeCell ref="B5:I5"/>
    <mergeCell ref="B31:I31"/>
    <mergeCell ref="B34:B35"/>
    <mergeCell ref="C34:C35"/>
  </mergeCells>
  <printOptions horizontalCentered="1"/>
  <pageMargins left="0.4724409448818898" right="0.4724409448818898" top="0.7086614173228347" bottom="0.7086614173228347" header="0.5118110236220472" footer="0.5118110236220472"/>
  <pageSetup fitToHeight="1" fitToWidth="1" horizontalDpi="600" verticalDpi="600" orientation="portrait" scale="4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03" sqref="B103"/>
    </sheetView>
  </sheetViews>
  <sheetFormatPr defaultColWidth="11.421875" defaultRowHeight="15"/>
  <cols>
    <col min="1" max="1" width="2.421875" style="26" customWidth="1"/>
    <col min="2" max="2" width="112.140625" style="26" customWidth="1"/>
    <col min="3" max="3" width="17.7109375" style="26" customWidth="1"/>
    <col min="4" max="4" width="18.00390625" style="26" customWidth="1"/>
    <col min="5" max="5" width="23.28125" style="26" customWidth="1"/>
    <col min="6" max="16384" width="11.421875" style="26" customWidth="1"/>
  </cols>
  <sheetData>
    <row r="1" ht="15.75" thickBot="1"/>
    <row r="2" spans="2:5" s="30" customFormat="1" ht="18">
      <c r="B2" s="277" t="s">
        <v>326</v>
      </c>
      <c r="C2" s="278"/>
      <c r="D2" s="278"/>
      <c r="E2" s="279"/>
    </row>
    <row r="3" spans="2:5" s="30" customFormat="1" ht="18">
      <c r="B3" s="301" t="s">
        <v>284</v>
      </c>
      <c r="C3" s="302"/>
      <c r="D3" s="302"/>
      <c r="E3" s="303"/>
    </row>
    <row r="4" spans="2:5" s="30" customFormat="1" ht="18">
      <c r="B4" s="301" t="s">
        <v>281</v>
      </c>
      <c r="C4" s="302"/>
      <c r="D4" s="302"/>
      <c r="E4" s="303"/>
    </row>
    <row r="5" spans="2:5" s="30" customFormat="1" ht="18.75" thickBot="1">
      <c r="B5" s="304" t="s">
        <v>1</v>
      </c>
      <c r="C5" s="305"/>
      <c r="D5" s="305"/>
      <c r="E5" s="306"/>
    </row>
    <row r="6" spans="2:5" ht="9" customHeight="1" thickBot="1">
      <c r="B6" s="75"/>
      <c r="C6" s="75"/>
      <c r="D6" s="75"/>
      <c r="E6" s="75"/>
    </row>
    <row r="7" spans="2:5" ht="15.75">
      <c r="B7" s="307" t="s">
        <v>2</v>
      </c>
      <c r="C7" s="76" t="s">
        <v>285</v>
      </c>
      <c r="D7" s="309" t="s">
        <v>286</v>
      </c>
      <c r="E7" s="76" t="s">
        <v>287</v>
      </c>
    </row>
    <row r="8" spans="2:5" ht="32.25" thickBot="1">
      <c r="B8" s="308"/>
      <c r="C8" s="77" t="s">
        <v>288</v>
      </c>
      <c r="D8" s="310"/>
      <c r="E8" s="77" t="s">
        <v>289</v>
      </c>
    </row>
    <row r="9" spans="2:5" ht="9.75" customHeight="1">
      <c r="B9" s="82"/>
      <c r="C9" s="141"/>
      <c r="D9" s="141"/>
      <c r="E9" s="141"/>
    </row>
    <row r="10" spans="2:5" ht="15.75">
      <c r="B10" s="78" t="s">
        <v>290</v>
      </c>
      <c r="C10" s="140">
        <f>SUM(C11:C13)</f>
        <v>19961128</v>
      </c>
      <c r="D10" s="140">
        <f>SUM(D11:D13)</f>
        <v>9252779.83</v>
      </c>
      <c r="E10" s="140">
        <f>SUM(E11:E13)</f>
        <v>9252779.83</v>
      </c>
    </row>
    <row r="11" spans="2:5" ht="15">
      <c r="B11" s="80" t="s">
        <v>291</v>
      </c>
      <c r="C11" s="141">
        <f>PRESUP!H3</f>
        <v>19961128</v>
      </c>
      <c r="D11" s="141">
        <f>CONTPAQ!D94</f>
        <v>9252779.83</v>
      </c>
      <c r="E11" s="141">
        <f>D11-BALANZA!J6</f>
        <v>9252779.83</v>
      </c>
    </row>
    <row r="12" spans="2:5" ht="15">
      <c r="B12" s="80" t="s">
        <v>292</v>
      </c>
      <c r="C12" s="141"/>
      <c r="D12" s="141"/>
      <c r="E12" s="141"/>
    </row>
    <row r="13" spans="2:5" ht="15">
      <c r="B13" s="80" t="s">
        <v>293</v>
      </c>
      <c r="C13" s="141">
        <f>C49</f>
        <v>0</v>
      </c>
      <c r="D13" s="141">
        <f>D49</f>
        <v>0</v>
      </c>
      <c r="E13" s="141">
        <f>E49</f>
        <v>0</v>
      </c>
    </row>
    <row r="14" spans="2:5" ht="7.5" customHeight="1">
      <c r="B14" s="78"/>
      <c r="C14" s="141"/>
      <c r="D14" s="141"/>
      <c r="E14" s="141"/>
    </row>
    <row r="15" spans="2:5" ht="18">
      <c r="B15" s="78" t="s">
        <v>325</v>
      </c>
      <c r="C15" s="140">
        <f>SUM(C16:C17)</f>
        <v>19961128</v>
      </c>
      <c r="D15" s="140">
        <f>SUM(D16:D17)</f>
        <v>10552786.08</v>
      </c>
      <c r="E15" s="140">
        <f>SUM(E16:E17)</f>
        <v>10552786.08</v>
      </c>
    </row>
    <row r="16" spans="2:5" ht="15">
      <c r="B16" s="80" t="s">
        <v>294</v>
      </c>
      <c r="C16" s="141">
        <f>PRESUP!H3</f>
        <v>19961128</v>
      </c>
      <c r="D16" s="141">
        <f>CONTPAQ!D121-CONTPAQ!D112</f>
        <v>10552786.08</v>
      </c>
      <c r="E16" s="141">
        <f>D16</f>
        <v>10552786.08</v>
      </c>
    </row>
    <row r="17" spans="2:5" ht="15">
      <c r="B17" s="80" t="s">
        <v>295</v>
      </c>
      <c r="C17" s="141"/>
      <c r="D17" s="141"/>
      <c r="E17" s="141"/>
    </row>
    <row r="18" spans="2:5" ht="9" customHeight="1">
      <c r="B18" s="82"/>
      <c r="C18" s="141"/>
      <c r="D18" s="141"/>
      <c r="E18" s="141"/>
    </row>
    <row r="19" spans="2:5" ht="15">
      <c r="B19" s="78" t="s">
        <v>296</v>
      </c>
      <c r="C19" s="142"/>
      <c r="D19" s="140">
        <f>SUM(D20:D21)</f>
        <v>0</v>
      </c>
      <c r="E19" s="140">
        <f>SUM(E20:E21)</f>
        <v>0</v>
      </c>
    </row>
    <row r="20" spans="2:5" ht="15">
      <c r="B20" s="80" t="s">
        <v>297</v>
      </c>
      <c r="C20" s="142"/>
      <c r="D20" s="141"/>
      <c r="E20" s="141"/>
    </row>
    <row r="21" spans="2:5" ht="15">
      <c r="B21" s="80" t="s">
        <v>298</v>
      </c>
      <c r="C21" s="142"/>
      <c r="D21" s="141"/>
      <c r="E21" s="141"/>
    </row>
    <row r="22" spans="2:5" ht="9.75" customHeight="1">
      <c r="B22" s="82"/>
      <c r="C22" s="141"/>
      <c r="D22" s="141"/>
      <c r="E22" s="141"/>
    </row>
    <row r="23" spans="2:5" ht="15">
      <c r="B23" s="78" t="s">
        <v>299</v>
      </c>
      <c r="C23" s="140">
        <f>C10-C15+C19</f>
        <v>0</v>
      </c>
      <c r="D23" s="143">
        <f>D10-D15+D19</f>
        <v>-1300006.25</v>
      </c>
      <c r="E23" s="143">
        <f>E10-E15+E19</f>
        <v>-1300006.25</v>
      </c>
    </row>
    <row r="24" spans="2:5" ht="9.75" customHeight="1">
      <c r="B24" s="82"/>
      <c r="C24" s="141"/>
      <c r="D24" s="141"/>
      <c r="E24" s="141"/>
    </row>
    <row r="25" spans="2:5" ht="15">
      <c r="B25" s="78" t="s">
        <v>300</v>
      </c>
      <c r="C25" s="140">
        <f>C23-C13</f>
        <v>0</v>
      </c>
      <c r="D25" s="143">
        <f>D23-D13</f>
        <v>-1300006.25</v>
      </c>
      <c r="E25" s="143">
        <f>E23-E13</f>
        <v>-1300006.25</v>
      </c>
    </row>
    <row r="26" spans="2:5" ht="9.75" customHeight="1">
      <c r="B26" s="82"/>
      <c r="C26" s="141"/>
      <c r="D26" s="141"/>
      <c r="E26" s="141"/>
    </row>
    <row r="27" spans="2:5" ht="18.75" customHeight="1">
      <c r="B27" s="78" t="s">
        <v>301</v>
      </c>
      <c r="C27" s="140">
        <f>C25-C19</f>
        <v>0</v>
      </c>
      <c r="D27" s="140">
        <f>D25-D19</f>
        <v>-1300006.25</v>
      </c>
      <c r="E27" s="140">
        <f>E25-E19</f>
        <v>-1300006.25</v>
      </c>
    </row>
    <row r="28" spans="2:5" ht="9.75" customHeight="1" thickBot="1">
      <c r="B28" s="83"/>
      <c r="C28" s="145"/>
      <c r="D28" s="145"/>
      <c r="E28" s="145"/>
    </row>
    <row r="29" spans="2:5" ht="34.5" customHeight="1" thickBot="1">
      <c r="B29" s="300"/>
      <c r="C29" s="300"/>
      <c r="D29" s="300"/>
      <c r="E29" s="300"/>
    </row>
    <row r="30" spans="2:5" ht="15.75" thickBot="1">
      <c r="B30" s="84" t="s">
        <v>302</v>
      </c>
      <c r="C30" s="85" t="s">
        <v>303</v>
      </c>
      <c r="D30" s="85" t="s">
        <v>286</v>
      </c>
      <c r="E30" s="85" t="s">
        <v>304</v>
      </c>
    </row>
    <row r="31" spans="2:5" ht="9.75" customHeight="1">
      <c r="B31" s="82"/>
      <c r="C31" s="141"/>
      <c r="D31" s="141"/>
      <c r="E31" s="141"/>
    </row>
    <row r="32" spans="2:5" ht="15">
      <c r="B32" s="78" t="s">
        <v>305</v>
      </c>
      <c r="C32" s="79">
        <f>SUM(C33:C34)</f>
        <v>0</v>
      </c>
      <c r="D32" s="143">
        <f>SUM(D33:D34)</f>
        <v>0</v>
      </c>
      <c r="E32" s="143">
        <f>SUM(E33:E34)</f>
        <v>0</v>
      </c>
    </row>
    <row r="33" spans="2:5" ht="15">
      <c r="B33" s="80" t="s">
        <v>306</v>
      </c>
      <c r="C33" s="81"/>
      <c r="D33" s="144"/>
      <c r="E33" s="144"/>
    </row>
    <row r="34" spans="2:5" ht="15">
      <c r="B34" s="80" t="s">
        <v>307</v>
      </c>
      <c r="C34" s="81"/>
      <c r="D34" s="144"/>
      <c r="E34" s="144"/>
    </row>
    <row r="35" spans="2:5" ht="9.75" customHeight="1">
      <c r="B35" s="78"/>
      <c r="C35" s="81"/>
      <c r="D35" s="141"/>
      <c r="E35" s="141"/>
    </row>
    <row r="36" spans="2:5" ht="15">
      <c r="B36" s="78" t="s">
        <v>308</v>
      </c>
      <c r="C36" s="79">
        <f>C27-C32</f>
        <v>0</v>
      </c>
      <c r="D36" s="140">
        <f>D27-D32</f>
        <v>-1300006.25</v>
      </c>
      <c r="E36" s="140">
        <f>E27-E32</f>
        <v>-1300006.25</v>
      </c>
    </row>
    <row r="37" spans="2:5" ht="7.5" customHeight="1" thickBot="1">
      <c r="B37" s="86"/>
      <c r="C37" s="87"/>
      <c r="D37" s="146"/>
      <c r="E37" s="146"/>
    </row>
    <row r="38" spans="2:5" ht="12" customHeight="1" thickBot="1">
      <c r="B38" s="44"/>
      <c r="C38" s="44"/>
      <c r="D38" s="44"/>
      <c r="E38" s="44"/>
    </row>
    <row r="39" spans="2:5" ht="15">
      <c r="B39" s="296" t="s">
        <v>302</v>
      </c>
      <c r="C39" s="294" t="s">
        <v>309</v>
      </c>
      <c r="D39" s="298" t="s">
        <v>286</v>
      </c>
      <c r="E39" s="88" t="s">
        <v>287</v>
      </c>
    </row>
    <row r="40" spans="2:5" ht="15.75" thickBot="1">
      <c r="B40" s="297"/>
      <c r="C40" s="295"/>
      <c r="D40" s="299"/>
      <c r="E40" s="89" t="s">
        <v>304</v>
      </c>
    </row>
    <row r="41" spans="2:5" ht="9" customHeight="1">
      <c r="B41" s="90"/>
      <c r="C41" s="147"/>
      <c r="D41" s="147"/>
      <c r="E41" s="147"/>
    </row>
    <row r="42" spans="2:5" ht="15">
      <c r="B42" s="92" t="s">
        <v>310</v>
      </c>
      <c r="C42" s="148">
        <f>SUM(C43:C44)</f>
        <v>0</v>
      </c>
      <c r="D42" s="148">
        <f>SUM(D43:D44)</f>
        <v>0</v>
      </c>
      <c r="E42" s="148">
        <f>SUM(E43:E44)</f>
        <v>0</v>
      </c>
    </row>
    <row r="43" spans="2:5" ht="15">
      <c r="B43" s="93" t="s">
        <v>311</v>
      </c>
      <c r="C43" s="147"/>
      <c r="D43" s="149"/>
      <c r="E43" s="149"/>
    </row>
    <row r="44" spans="2:5" ht="15">
      <c r="B44" s="93" t="s">
        <v>312</v>
      </c>
      <c r="C44" s="147"/>
      <c r="D44" s="149"/>
      <c r="E44" s="149"/>
    </row>
    <row r="45" spans="2:5" ht="15">
      <c r="B45" s="92" t="s">
        <v>313</v>
      </c>
      <c r="C45" s="148">
        <f>SUM(C46:C47)</f>
        <v>0</v>
      </c>
      <c r="D45" s="148">
        <f>SUM(D46:D47)</f>
        <v>0</v>
      </c>
      <c r="E45" s="148">
        <f>SUM(E46:E47)</f>
        <v>0</v>
      </c>
    </row>
    <row r="46" spans="2:5" ht="15">
      <c r="B46" s="93" t="s">
        <v>314</v>
      </c>
      <c r="C46" s="147"/>
      <c r="D46" s="149"/>
      <c r="E46" s="149"/>
    </row>
    <row r="47" spans="2:5" ht="15">
      <c r="B47" s="93" t="s">
        <v>315</v>
      </c>
      <c r="C47" s="147"/>
      <c r="D47" s="149"/>
      <c r="E47" s="149"/>
    </row>
    <row r="48" spans="2:5" ht="9" customHeight="1">
      <c r="B48" s="92"/>
      <c r="C48" s="147"/>
      <c r="D48" s="147"/>
      <c r="E48" s="147"/>
    </row>
    <row r="49" spans="2:5" ht="15">
      <c r="B49" s="92" t="s">
        <v>316</v>
      </c>
      <c r="C49" s="148">
        <f>C42-C45</f>
        <v>0</v>
      </c>
      <c r="D49" s="150">
        <f>D42-D45</f>
        <v>0</v>
      </c>
      <c r="E49" s="150">
        <f>E42-E45</f>
        <v>0</v>
      </c>
    </row>
    <row r="50" spans="2:5" ht="9" customHeight="1" thickBot="1">
      <c r="B50" s="95"/>
      <c r="C50" s="151"/>
      <c r="D50" s="152"/>
      <c r="E50" s="152"/>
    </row>
    <row r="51" spans="2:5" ht="12.75" customHeight="1" thickBot="1">
      <c r="B51" s="44"/>
      <c r="C51" s="44"/>
      <c r="D51" s="44"/>
      <c r="E51" s="44"/>
    </row>
    <row r="52" spans="2:5" ht="15">
      <c r="B52" s="296" t="s">
        <v>302</v>
      </c>
      <c r="C52" s="88" t="s">
        <v>285</v>
      </c>
      <c r="D52" s="298" t="s">
        <v>286</v>
      </c>
      <c r="E52" s="88" t="s">
        <v>287</v>
      </c>
    </row>
    <row r="53" spans="2:5" ht="15.75" thickBot="1">
      <c r="B53" s="297"/>
      <c r="C53" s="89" t="s">
        <v>303</v>
      </c>
      <c r="D53" s="299"/>
      <c r="E53" s="89" t="s">
        <v>304</v>
      </c>
    </row>
    <row r="54" spans="2:5" ht="9" customHeight="1">
      <c r="B54" s="90"/>
      <c r="C54" s="91"/>
      <c r="D54" s="91"/>
      <c r="E54" s="91"/>
    </row>
    <row r="55" spans="2:5" ht="15">
      <c r="B55" s="94" t="s">
        <v>317</v>
      </c>
      <c r="C55" s="147">
        <f>C11</f>
        <v>19961128</v>
      </c>
      <c r="D55" s="149">
        <f>D11</f>
        <v>9252779.83</v>
      </c>
      <c r="E55" s="149">
        <f>E11</f>
        <v>9252779.83</v>
      </c>
    </row>
    <row r="56" spans="2:5" ht="9" customHeight="1">
      <c r="B56" s="94"/>
      <c r="C56" s="147"/>
      <c r="D56" s="149"/>
      <c r="E56" s="149"/>
    </row>
    <row r="57" spans="2:5" ht="15">
      <c r="B57" s="97" t="s">
        <v>318</v>
      </c>
      <c r="C57" s="147">
        <f>C43-C46</f>
        <v>0</v>
      </c>
      <c r="D57" s="149">
        <f>D43-D46</f>
        <v>0</v>
      </c>
      <c r="E57" s="149">
        <f>E43-E46</f>
        <v>0</v>
      </c>
    </row>
    <row r="58" spans="2:5" ht="15">
      <c r="B58" s="93" t="s">
        <v>311</v>
      </c>
      <c r="C58" s="147">
        <f>C43</f>
        <v>0</v>
      </c>
      <c r="D58" s="149">
        <f>D43</f>
        <v>0</v>
      </c>
      <c r="E58" s="149">
        <f>E43</f>
        <v>0</v>
      </c>
    </row>
    <row r="59" spans="2:5" ht="15">
      <c r="B59" s="93" t="s">
        <v>314</v>
      </c>
      <c r="C59" s="147">
        <f>C46</f>
        <v>0</v>
      </c>
      <c r="D59" s="149">
        <f>D46</f>
        <v>0</v>
      </c>
      <c r="E59" s="149">
        <f>E46</f>
        <v>0</v>
      </c>
    </row>
    <row r="60" spans="2:5" ht="9" customHeight="1">
      <c r="B60" s="98"/>
      <c r="C60" s="147"/>
      <c r="D60" s="149"/>
      <c r="E60" s="149"/>
    </row>
    <row r="61" spans="2:5" ht="15">
      <c r="B61" s="98" t="s">
        <v>294</v>
      </c>
      <c r="C61" s="147">
        <f>C16</f>
        <v>19961128</v>
      </c>
      <c r="D61" s="147">
        <f>D16</f>
        <v>10552786.08</v>
      </c>
      <c r="E61" s="147">
        <f>E16</f>
        <v>10552786.08</v>
      </c>
    </row>
    <row r="62" spans="2:5" ht="9" customHeight="1">
      <c r="B62" s="98"/>
      <c r="C62" s="147"/>
      <c r="D62" s="147"/>
      <c r="E62" s="147"/>
    </row>
    <row r="63" spans="2:5" ht="15">
      <c r="B63" s="98" t="s">
        <v>297</v>
      </c>
      <c r="C63" s="153"/>
      <c r="D63" s="147">
        <f>D20</f>
        <v>0</v>
      </c>
      <c r="E63" s="147">
        <f>E20</f>
        <v>0</v>
      </c>
    </row>
    <row r="64" spans="2:5" ht="9" customHeight="1">
      <c r="B64" s="98"/>
      <c r="C64" s="147"/>
      <c r="D64" s="147"/>
      <c r="E64" s="147"/>
    </row>
    <row r="65" spans="2:5" ht="15">
      <c r="B65" s="99" t="s">
        <v>319</v>
      </c>
      <c r="C65" s="148">
        <f>C55+C57-C61+C63</f>
        <v>0</v>
      </c>
      <c r="D65" s="150">
        <f>D55+D57-D61+D63</f>
        <v>-1300006.25</v>
      </c>
      <c r="E65" s="150">
        <f>E55+E57-E61+E63</f>
        <v>-1300006.25</v>
      </c>
    </row>
    <row r="66" spans="2:5" ht="9" customHeight="1">
      <c r="B66" s="99"/>
      <c r="C66" s="148"/>
      <c r="D66" s="150"/>
      <c r="E66" s="150"/>
    </row>
    <row r="67" spans="2:5" ht="15">
      <c r="B67" s="100" t="s">
        <v>320</v>
      </c>
      <c r="C67" s="148">
        <f>C65-C57</f>
        <v>0</v>
      </c>
      <c r="D67" s="150">
        <f>D65-D57</f>
        <v>-1300006.25</v>
      </c>
      <c r="E67" s="150">
        <f>E65-E57</f>
        <v>-1300006.25</v>
      </c>
    </row>
    <row r="68" spans="2:5" ht="9" customHeight="1" thickBot="1">
      <c r="B68" s="95"/>
      <c r="C68" s="96"/>
      <c r="D68" s="95"/>
      <c r="E68" s="95"/>
    </row>
    <row r="69" spans="2:5" ht="19.5" customHeight="1" thickBot="1">
      <c r="B69" s="44"/>
      <c r="C69" s="44"/>
      <c r="D69" s="44"/>
      <c r="E69" s="44"/>
    </row>
    <row r="70" spans="2:5" ht="15">
      <c r="B70" s="296" t="s">
        <v>302</v>
      </c>
      <c r="C70" s="294" t="s">
        <v>309</v>
      </c>
      <c r="D70" s="298" t="s">
        <v>286</v>
      </c>
      <c r="E70" s="88" t="s">
        <v>287</v>
      </c>
    </row>
    <row r="71" spans="2:5" ht="15.75" thickBot="1">
      <c r="B71" s="297"/>
      <c r="C71" s="295"/>
      <c r="D71" s="299"/>
      <c r="E71" s="89" t="s">
        <v>304</v>
      </c>
    </row>
    <row r="72" spans="2:5" ht="11.25" customHeight="1">
      <c r="B72" s="90"/>
      <c r="C72" s="147"/>
      <c r="D72" s="147"/>
      <c r="E72" s="147"/>
    </row>
    <row r="73" spans="2:5" ht="15">
      <c r="B73" s="94" t="s">
        <v>292</v>
      </c>
      <c r="C73" s="147">
        <f>C12</f>
        <v>0</v>
      </c>
      <c r="D73" s="149">
        <f>D12</f>
        <v>0</v>
      </c>
      <c r="E73" s="149">
        <f>E12</f>
        <v>0</v>
      </c>
    </row>
    <row r="74" spans="2:5" ht="9" customHeight="1">
      <c r="B74" s="94"/>
      <c r="C74" s="147"/>
      <c r="D74" s="149"/>
      <c r="E74" s="149"/>
    </row>
    <row r="75" spans="2:5" ht="15">
      <c r="B75" s="101" t="s">
        <v>321</v>
      </c>
      <c r="C75" s="147">
        <f>C76-C77</f>
        <v>0</v>
      </c>
      <c r="D75" s="149">
        <f>D76-D77</f>
        <v>0</v>
      </c>
      <c r="E75" s="149">
        <f>E76-E77</f>
        <v>0</v>
      </c>
    </row>
    <row r="76" spans="2:5" ht="15">
      <c r="B76" s="93" t="s">
        <v>312</v>
      </c>
      <c r="C76" s="147">
        <f>C44</f>
        <v>0</v>
      </c>
      <c r="D76" s="149">
        <f>D44</f>
        <v>0</v>
      </c>
      <c r="E76" s="149">
        <f>E44</f>
        <v>0</v>
      </c>
    </row>
    <row r="77" spans="2:5" ht="15">
      <c r="B77" s="93" t="s">
        <v>315</v>
      </c>
      <c r="C77" s="147">
        <f>C47</f>
        <v>0</v>
      </c>
      <c r="D77" s="149">
        <f>D47</f>
        <v>0</v>
      </c>
      <c r="E77" s="149">
        <f>E47</f>
        <v>0</v>
      </c>
    </row>
    <row r="78" spans="2:5" ht="10.5" customHeight="1">
      <c r="B78" s="98"/>
      <c r="C78" s="147"/>
      <c r="D78" s="149"/>
      <c r="E78" s="149"/>
    </row>
    <row r="79" spans="2:5" ht="15">
      <c r="B79" s="98" t="s">
        <v>322</v>
      </c>
      <c r="C79" s="147">
        <f>C17</f>
        <v>0</v>
      </c>
      <c r="D79" s="147">
        <f>D17</f>
        <v>0</v>
      </c>
      <c r="E79" s="147">
        <f>E17</f>
        <v>0</v>
      </c>
    </row>
    <row r="80" spans="2:5" ht="9" customHeight="1">
      <c r="B80" s="98"/>
      <c r="C80" s="147"/>
      <c r="D80" s="147"/>
      <c r="E80" s="147"/>
    </row>
    <row r="81" spans="2:5" ht="15">
      <c r="B81" s="98" t="s">
        <v>298</v>
      </c>
      <c r="C81" s="153"/>
      <c r="D81" s="147">
        <f>D21</f>
        <v>0</v>
      </c>
      <c r="E81" s="147">
        <f>E21</f>
        <v>0</v>
      </c>
    </row>
    <row r="82" spans="2:5" ht="9" customHeight="1">
      <c r="B82" s="98"/>
      <c r="C82" s="147"/>
      <c r="D82" s="147"/>
      <c r="E82" s="147"/>
    </row>
    <row r="83" spans="2:5" ht="15">
      <c r="B83" s="99" t="s">
        <v>323</v>
      </c>
      <c r="C83" s="148">
        <f>C73+C75-C79+C81</f>
        <v>0</v>
      </c>
      <c r="D83" s="150">
        <f>D73+D75-D79+D81</f>
        <v>0</v>
      </c>
      <c r="E83" s="150">
        <f>E73+E75-E79+E81</f>
        <v>0</v>
      </c>
    </row>
    <row r="84" spans="2:5" ht="9" customHeight="1">
      <c r="B84" s="99"/>
      <c r="C84" s="148"/>
      <c r="D84" s="150"/>
      <c r="E84" s="150"/>
    </row>
    <row r="85" spans="2:5" ht="23.25" customHeight="1">
      <c r="B85" s="100" t="s">
        <v>324</v>
      </c>
      <c r="C85" s="148">
        <f>C83-C75</f>
        <v>0</v>
      </c>
      <c r="D85" s="150">
        <f>D83-D75</f>
        <v>0</v>
      </c>
      <c r="E85" s="150">
        <f>E83-E75</f>
        <v>0</v>
      </c>
    </row>
    <row r="86" spans="2:5" ht="9" customHeight="1" thickBot="1">
      <c r="B86" s="95"/>
      <c r="C86" s="96"/>
      <c r="D86" s="95"/>
      <c r="E86" s="95"/>
    </row>
    <row r="90" spans="2:5" ht="15">
      <c r="B90" s="51"/>
      <c r="C90" s="69"/>
      <c r="D90" s="74"/>
      <c r="E90" s="74"/>
    </row>
    <row r="91" spans="2:5" ht="15">
      <c r="B91" s="154" t="s">
        <v>283</v>
      </c>
      <c r="C91" s="154" t="s">
        <v>283</v>
      </c>
      <c r="D91" s="69"/>
      <c r="E91" s="74"/>
    </row>
    <row r="92" spans="2:5" ht="15.75" customHeight="1">
      <c r="B92" s="155" t="s">
        <v>389</v>
      </c>
      <c r="C92" s="74"/>
      <c r="D92" s="69" t="s">
        <v>124</v>
      </c>
      <c r="E92" s="74"/>
    </row>
    <row r="93" spans="2:5" ht="15">
      <c r="B93" s="154" t="s">
        <v>388</v>
      </c>
      <c r="C93" s="74"/>
      <c r="D93" s="69" t="s">
        <v>125</v>
      </c>
      <c r="E93" s="74"/>
    </row>
  </sheetData>
  <sheetProtection/>
  <mergeCells count="15">
    <mergeCell ref="B2:E2"/>
    <mergeCell ref="B3:E3"/>
    <mergeCell ref="B4:E4"/>
    <mergeCell ref="B5:E5"/>
    <mergeCell ref="B7:B8"/>
    <mergeCell ref="D7:D8"/>
    <mergeCell ref="B70:B71"/>
    <mergeCell ref="C70:C71"/>
    <mergeCell ref="D70:D71"/>
    <mergeCell ref="B29:E29"/>
    <mergeCell ref="B39:B40"/>
    <mergeCell ref="C39:C40"/>
    <mergeCell ref="D39:D40"/>
    <mergeCell ref="B52:B53"/>
    <mergeCell ref="D52:D53"/>
  </mergeCells>
  <printOptions horizontalCentered="1"/>
  <pageMargins left="0.4724409448818898" right="0.4724409448818898" top="0.7086614173228347" bottom="0.7086614173228347" header="0.31496062992125984" footer="0.31496062992125984"/>
  <pageSetup fitToHeight="1" fitToWidth="1" horizontalDpi="600" verticalDpi="600" orientation="portrait" scale="54" r:id="rId3"/>
  <rowBreaks count="1" manualBreakCount="1">
    <brk id="50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5"/>
  <sheetViews>
    <sheetView zoomScalePageLayoutView="0" workbookViewId="0" topLeftCell="A1">
      <pane ySplit="8" topLeftCell="A12" activePane="bottomLeft" state="frozen"/>
      <selection pane="topLeft" activeCell="A1" sqref="A1"/>
      <selection pane="bottomLeft" activeCell="H14" sqref="H14"/>
    </sheetView>
  </sheetViews>
  <sheetFormatPr defaultColWidth="11.00390625" defaultRowHeight="15"/>
  <cols>
    <col min="1" max="1" width="2.140625" style="26" customWidth="1"/>
    <col min="2" max="2" width="75.421875" style="26" customWidth="1"/>
    <col min="3" max="3" width="17.140625" style="156" customWidth="1"/>
    <col min="4" max="4" width="17.140625" style="26" customWidth="1"/>
    <col min="5" max="5" width="17.140625" style="156" customWidth="1"/>
    <col min="6" max="7" width="17.140625" style="26" customWidth="1"/>
    <col min="8" max="8" width="18.140625" style="156" customWidth="1"/>
    <col min="9" max="9" width="11.00390625" style="26" customWidth="1"/>
    <col min="10" max="10" width="17.8515625" style="26" customWidth="1"/>
    <col min="11" max="16384" width="11.00390625" style="26" customWidth="1"/>
  </cols>
  <sheetData>
    <row r="1" ht="15.75" thickBot="1"/>
    <row r="2" spans="2:8" s="30" customFormat="1" ht="18">
      <c r="B2" s="277" t="s">
        <v>326</v>
      </c>
      <c r="C2" s="278"/>
      <c r="D2" s="278"/>
      <c r="E2" s="278"/>
      <c r="F2" s="278"/>
      <c r="G2" s="278"/>
      <c r="H2" s="279"/>
    </row>
    <row r="3" spans="2:8" s="30" customFormat="1" ht="18">
      <c r="B3" s="301" t="s">
        <v>390</v>
      </c>
      <c r="C3" s="302"/>
      <c r="D3" s="302"/>
      <c r="E3" s="302"/>
      <c r="F3" s="302"/>
      <c r="G3" s="302"/>
      <c r="H3" s="303"/>
    </row>
    <row r="4" spans="2:8" s="30" customFormat="1" ht="18">
      <c r="B4" s="301" t="s">
        <v>281</v>
      </c>
      <c r="C4" s="302"/>
      <c r="D4" s="302"/>
      <c r="E4" s="302"/>
      <c r="F4" s="302"/>
      <c r="G4" s="302"/>
      <c r="H4" s="303"/>
    </row>
    <row r="5" spans="2:8" s="30" customFormat="1" ht="18.75" thickBot="1">
      <c r="B5" s="304" t="s">
        <v>1</v>
      </c>
      <c r="C5" s="305"/>
      <c r="D5" s="305"/>
      <c r="E5" s="305"/>
      <c r="F5" s="305"/>
      <c r="G5" s="305"/>
      <c r="H5" s="306"/>
    </row>
    <row r="6" spans="2:8" ht="16.5" thickBot="1">
      <c r="B6" s="157"/>
      <c r="C6" s="316" t="s">
        <v>391</v>
      </c>
      <c r="D6" s="317"/>
      <c r="E6" s="317"/>
      <c r="F6" s="317"/>
      <c r="G6" s="318"/>
      <c r="H6" s="311" t="s">
        <v>392</v>
      </c>
    </row>
    <row r="7" spans="2:8" ht="15.75">
      <c r="B7" s="158" t="s">
        <v>302</v>
      </c>
      <c r="C7" s="311" t="s">
        <v>393</v>
      </c>
      <c r="D7" s="309" t="s">
        <v>394</v>
      </c>
      <c r="E7" s="311" t="s">
        <v>395</v>
      </c>
      <c r="F7" s="311" t="s">
        <v>286</v>
      </c>
      <c r="G7" s="311" t="s">
        <v>396</v>
      </c>
      <c r="H7" s="312"/>
    </row>
    <row r="8" spans="2:8" ht="16.5" thickBot="1">
      <c r="B8" s="159" t="s">
        <v>240</v>
      </c>
      <c r="C8" s="313"/>
      <c r="D8" s="310"/>
      <c r="E8" s="313"/>
      <c r="F8" s="313"/>
      <c r="G8" s="313"/>
      <c r="H8" s="313"/>
    </row>
    <row r="9" spans="2:8" ht="15.75">
      <c r="B9" s="92" t="s">
        <v>397</v>
      </c>
      <c r="C9" s="160"/>
      <c r="D9" s="161"/>
      <c r="E9" s="160"/>
      <c r="F9" s="161"/>
      <c r="G9" s="161"/>
      <c r="H9" s="160"/>
    </row>
    <row r="10" spans="2:8" ht="15">
      <c r="B10" s="98" t="s">
        <v>398</v>
      </c>
      <c r="C10" s="185"/>
      <c r="D10" s="186"/>
      <c r="E10" s="185">
        <f>C10+D10</f>
        <v>0</v>
      </c>
      <c r="F10" s="186"/>
      <c r="G10" s="186"/>
      <c r="H10" s="185">
        <f>G10-C10</f>
        <v>0</v>
      </c>
    </row>
    <row r="11" spans="2:8" ht="15">
      <c r="B11" s="98" t="s">
        <v>399</v>
      </c>
      <c r="C11" s="185"/>
      <c r="D11" s="186"/>
      <c r="E11" s="185">
        <f aca="true" t="shared" si="0" ref="E11:E40">C11+D11</f>
        <v>0</v>
      </c>
      <c r="F11" s="186"/>
      <c r="G11" s="186"/>
      <c r="H11" s="185">
        <f aca="true" t="shared" si="1" ref="H11:H16">G11-C11</f>
        <v>0</v>
      </c>
    </row>
    <row r="12" spans="2:8" ht="15">
      <c r="B12" s="98" t="s">
        <v>400</v>
      </c>
      <c r="C12" s="185"/>
      <c r="D12" s="186"/>
      <c r="E12" s="185">
        <f t="shared" si="0"/>
        <v>0</v>
      </c>
      <c r="F12" s="186"/>
      <c r="G12" s="186"/>
      <c r="H12" s="185">
        <f t="shared" si="1"/>
        <v>0</v>
      </c>
    </row>
    <row r="13" spans="2:8" ht="15">
      <c r="B13" s="98" t="s">
        <v>401</v>
      </c>
      <c r="C13" s="185"/>
      <c r="D13" s="186"/>
      <c r="E13" s="185">
        <f t="shared" si="0"/>
        <v>0</v>
      </c>
      <c r="F13" s="186"/>
      <c r="G13" s="186"/>
      <c r="H13" s="185">
        <f t="shared" si="1"/>
        <v>0</v>
      </c>
    </row>
    <row r="14" spans="2:8" ht="15">
      <c r="B14" s="98" t="s">
        <v>402</v>
      </c>
      <c r="C14" s="185"/>
      <c r="D14" s="186">
        <f>F14</f>
        <v>3693.78</v>
      </c>
      <c r="E14" s="185">
        <f t="shared" si="0"/>
        <v>3693.78</v>
      </c>
      <c r="F14" s="186">
        <f>CONTPAQ!D84+CONTPAQ!D85</f>
        <v>3693.78</v>
      </c>
      <c r="G14" s="186">
        <f>F14</f>
        <v>3693.78</v>
      </c>
      <c r="H14" s="185">
        <f t="shared" si="1"/>
        <v>3693.78</v>
      </c>
    </row>
    <row r="15" spans="2:8" ht="15">
      <c r="B15" s="98" t="s">
        <v>403</v>
      </c>
      <c r="C15" s="185"/>
      <c r="D15" s="186"/>
      <c r="E15" s="185">
        <f t="shared" si="0"/>
        <v>0</v>
      </c>
      <c r="F15" s="186"/>
      <c r="G15" s="186"/>
      <c r="H15" s="185">
        <f t="shared" si="1"/>
        <v>0</v>
      </c>
    </row>
    <row r="16" spans="2:11" ht="15.75">
      <c r="B16" s="98" t="s">
        <v>404</v>
      </c>
      <c r="C16" s="185">
        <f>PRESUP!H20</f>
        <v>12522545</v>
      </c>
      <c r="D16" s="186">
        <f>F16-J16</f>
        <v>-9195668.469999999</v>
      </c>
      <c r="E16" s="185">
        <f t="shared" si="0"/>
        <v>3326876.530000001</v>
      </c>
      <c r="F16" s="186">
        <f>CONTPAQ!D75+CONTPAQ!D86</f>
        <v>3326876.5300000003</v>
      </c>
      <c r="G16" s="186">
        <f>F16</f>
        <v>3326876.5300000003</v>
      </c>
      <c r="H16" s="185">
        <f t="shared" si="1"/>
        <v>-9195668.469999999</v>
      </c>
      <c r="J16" s="199">
        <v>12522545</v>
      </c>
      <c r="K16" s="200" t="s">
        <v>543</v>
      </c>
    </row>
    <row r="17" spans="2:8" ht="30">
      <c r="B17" s="101" t="s">
        <v>405</v>
      </c>
      <c r="C17" s="185">
        <f aca="true" t="shared" si="2" ref="C17:H17">SUM(C18:C28)</f>
        <v>0</v>
      </c>
      <c r="D17" s="187">
        <f t="shared" si="2"/>
        <v>0</v>
      </c>
      <c r="E17" s="187">
        <f t="shared" si="2"/>
        <v>0</v>
      </c>
      <c r="F17" s="187">
        <f t="shared" si="2"/>
        <v>0</v>
      </c>
      <c r="G17" s="187">
        <f t="shared" si="2"/>
        <v>0</v>
      </c>
      <c r="H17" s="187">
        <f t="shared" si="2"/>
        <v>0</v>
      </c>
    </row>
    <row r="18" spans="2:8" ht="15">
      <c r="B18" s="162" t="s">
        <v>406</v>
      </c>
      <c r="C18" s="185"/>
      <c r="D18" s="186"/>
      <c r="E18" s="185">
        <f t="shared" si="0"/>
        <v>0</v>
      </c>
      <c r="F18" s="186"/>
      <c r="G18" s="186"/>
      <c r="H18" s="185">
        <f>G18-C18</f>
        <v>0</v>
      </c>
    </row>
    <row r="19" spans="2:8" ht="15">
      <c r="B19" s="162" t="s">
        <v>407</v>
      </c>
      <c r="C19" s="185"/>
      <c r="D19" s="186"/>
      <c r="E19" s="185">
        <f t="shared" si="0"/>
        <v>0</v>
      </c>
      <c r="F19" s="186"/>
      <c r="G19" s="186"/>
      <c r="H19" s="185">
        <f aca="true" t="shared" si="3" ref="H19:H40">G19-C19</f>
        <v>0</v>
      </c>
    </row>
    <row r="20" spans="2:8" ht="15">
      <c r="B20" s="162" t="s">
        <v>408</v>
      </c>
      <c r="C20" s="185"/>
      <c r="D20" s="186"/>
      <c r="E20" s="185">
        <f t="shared" si="0"/>
        <v>0</v>
      </c>
      <c r="F20" s="186"/>
      <c r="G20" s="186"/>
      <c r="H20" s="185">
        <f t="shared" si="3"/>
        <v>0</v>
      </c>
    </row>
    <row r="21" spans="2:8" ht="15">
      <c r="B21" s="162" t="s">
        <v>409</v>
      </c>
      <c r="C21" s="185"/>
      <c r="D21" s="186"/>
      <c r="E21" s="185">
        <f t="shared" si="0"/>
        <v>0</v>
      </c>
      <c r="F21" s="186"/>
      <c r="G21" s="186"/>
      <c r="H21" s="185">
        <f t="shared" si="3"/>
        <v>0</v>
      </c>
    </row>
    <row r="22" spans="2:8" ht="15">
      <c r="B22" s="162" t="s">
        <v>410</v>
      </c>
      <c r="C22" s="185"/>
      <c r="D22" s="186"/>
      <c r="E22" s="185">
        <f t="shared" si="0"/>
        <v>0</v>
      </c>
      <c r="F22" s="186"/>
      <c r="G22" s="186"/>
      <c r="H22" s="185">
        <f t="shared" si="3"/>
        <v>0</v>
      </c>
    </row>
    <row r="23" spans="2:8" ht="15">
      <c r="B23" s="163" t="s">
        <v>411</v>
      </c>
      <c r="C23" s="185"/>
      <c r="D23" s="186"/>
      <c r="E23" s="185">
        <f t="shared" si="0"/>
        <v>0</v>
      </c>
      <c r="F23" s="186"/>
      <c r="G23" s="186"/>
      <c r="H23" s="185">
        <f t="shared" si="3"/>
        <v>0</v>
      </c>
    </row>
    <row r="24" spans="2:8" ht="15">
      <c r="B24" s="163" t="s">
        <v>412</v>
      </c>
      <c r="C24" s="185"/>
      <c r="D24" s="186"/>
      <c r="E24" s="185">
        <f t="shared" si="0"/>
        <v>0</v>
      </c>
      <c r="F24" s="186"/>
      <c r="G24" s="186"/>
      <c r="H24" s="185">
        <f t="shared" si="3"/>
        <v>0</v>
      </c>
    </row>
    <row r="25" spans="2:8" ht="15">
      <c r="B25" s="162" t="s">
        <v>413</v>
      </c>
      <c r="C25" s="185"/>
      <c r="D25" s="186"/>
      <c r="E25" s="185">
        <f t="shared" si="0"/>
        <v>0</v>
      </c>
      <c r="F25" s="186"/>
      <c r="G25" s="186"/>
      <c r="H25" s="185">
        <f t="shared" si="3"/>
        <v>0</v>
      </c>
    </row>
    <row r="26" spans="2:8" ht="15">
      <c r="B26" s="162" t="s">
        <v>414</v>
      </c>
      <c r="C26" s="185"/>
      <c r="D26" s="186"/>
      <c r="E26" s="185">
        <f t="shared" si="0"/>
        <v>0</v>
      </c>
      <c r="F26" s="186"/>
      <c r="G26" s="186"/>
      <c r="H26" s="185">
        <f t="shared" si="3"/>
        <v>0</v>
      </c>
    </row>
    <row r="27" spans="2:8" ht="15">
      <c r="B27" s="162" t="s">
        <v>415</v>
      </c>
      <c r="C27" s="185"/>
      <c r="D27" s="186"/>
      <c r="E27" s="185">
        <f t="shared" si="0"/>
        <v>0</v>
      </c>
      <c r="F27" s="186"/>
      <c r="G27" s="186"/>
      <c r="H27" s="185">
        <f t="shared" si="3"/>
        <v>0</v>
      </c>
    </row>
    <row r="28" spans="2:8" ht="30">
      <c r="B28" s="163" t="s">
        <v>416</v>
      </c>
      <c r="C28" s="185"/>
      <c r="D28" s="186"/>
      <c r="E28" s="185">
        <f t="shared" si="0"/>
        <v>0</v>
      </c>
      <c r="F28" s="186"/>
      <c r="G28" s="186"/>
      <c r="H28" s="185">
        <f t="shared" si="3"/>
        <v>0</v>
      </c>
    </row>
    <row r="29" spans="2:8" ht="30">
      <c r="B29" s="101" t="s">
        <v>417</v>
      </c>
      <c r="C29" s="185">
        <f aca="true" t="shared" si="4" ref="C29:H29">SUM(C30:C34)</f>
        <v>0</v>
      </c>
      <c r="D29" s="185">
        <f t="shared" si="4"/>
        <v>0</v>
      </c>
      <c r="E29" s="185">
        <f t="shared" si="4"/>
        <v>0</v>
      </c>
      <c r="F29" s="185">
        <f t="shared" si="4"/>
        <v>0</v>
      </c>
      <c r="G29" s="185">
        <f t="shared" si="4"/>
        <v>0</v>
      </c>
      <c r="H29" s="185">
        <f t="shared" si="4"/>
        <v>0</v>
      </c>
    </row>
    <row r="30" spans="2:8" ht="15">
      <c r="B30" s="162" t="s">
        <v>418</v>
      </c>
      <c r="C30" s="185"/>
      <c r="D30" s="186"/>
      <c r="E30" s="185">
        <f t="shared" si="0"/>
        <v>0</v>
      </c>
      <c r="F30" s="186"/>
      <c r="G30" s="186"/>
      <c r="H30" s="185">
        <f t="shared" si="3"/>
        <v>0</v>
      </c>
    </row>
    <row r="31" spans="2:8" ht="15">
      <c r="B31" s="162" t="s">
        <v>419</v>
      </c>
      <c r="C31" s="185"/>
      <c r="D31" s="186"/>
      <c r="E31" s="185">
        <f t="shared" si="0"/>
        <v>0</v>
      </c>
      <c r="F31" s="186"/>
      <c r="G31" s="186"/>
      <c r="H31" s="185">
        <f t="shared" si="3"/>
        <v>0</v>
      </c>
    </row>
    <row r="32" spans="2:8" ht="15">
      <c r="B32" s="162" t="s">
        <v>420</v>
      </c>
      <c r="C32" s="185"/>
      <c r="D32" s="186"/>
      <c r="E32" s="185">
        <f t="shared" si="0"/>
        <v>0</v>
      </c>
      <c r="F32" s="186"/>
      <c r="G32" s="186"/>
      <c r="H32" s="185">
        <f t="shared" si="3"/>
        <v>0</v>
      </c>
    </row>
    <row r="33" spans="2:8" ht="15">
      <c r="B33" s="163" t="s">
        <v>421</v>
      </c>
      <c r="C33" s="185"/>
      <c r="D33" s="186"/>
      <c r="E33" s="185">
        <f t="shared" si="0"/>
        <v>0</v>
      </c>
      <c r="F33" s="186"/>
      <c r="G33" s="186"/>
      <c r="H33" s="185">
        <f t="shared" si="3"/>
        <v>0</v>
      </c>
    </row>
    <row r="34" spans="2:8" ht="15">
      <c r="B34" s="162" t="s">
        <v>422</v>
      </c>
      <c r="C34" s="185"/>
      <c r="D34" s="186"/>
      <c r="E34" s="185">
        <f t="shared" si="0"/>
        <v>0</v>
      </c>
      <c r="F34" s="186"/>
      <c r="G34" s="186"/>
      <c r="H34" s="185">
        <f t="shared" si="3"/>
        <v>0</v>
      </c>
    </row>
    <row r="35" spans="2:11" ht="15.75">
      <c r="B35" s="98" t="s">
        <v>423</v>
      </c>
      <c r="C35" s="185">
        <f>PRESUP!H5+PRESUP!H12</f>
        <v>7438583</v>
      </c>
      <c r="D35" s="186">
        <f>F35-J35</f>
        <v>-1516373.4800000004</v>
      </c>
      <c r="E35" s="185">
        <f t="shared" si="0"/>
        <v>5922209.52</v>
      </c>
      <c r="F35" s="186">
        <f>CONTPAQ!D81</f>
        <v>5922209.52</v>
      </c>
      <c r="G35" s="186">
        <f>F35</f>
        <v>5922209.52</v>
      </c>
      <c r="H35" s="185">
        <f t="shared" si="3"/>
        <v>-1516373.4800000004</v>
      </c>
      <c r="J35" s="199">
        <v>7438583</v>
      </c>
      <c r="K35" s="200" t="s">
        <v>542</v>
      </c>
    </row>
    <row r="36" spans="2:8" ht="15">
      <c r="B36" s="98" t="s">
        <v>424</v>
      </c>
      <c r="C36" s="185">
        <f aca="true" t="shared" si="5" ref="C36:H36">C37</f>
        <v>0</v>
      </c>
      <c r="D36" s="185">
        <f t="shared" si="5"/>
        <v>0</v>
      </c>
      <c r="E36" s="185">
        <f t="shared" si="5"/>
        <v>0</v>
      </c>
      <c r="F36" s="185">
        <f t="shared" si="5"/>
        <v>0</v>
      </c>
      <c r="G36" s="185">
        <f t="shared" si="5"/>
        <v>0</v>
      </c>
      <c r="H36" s="185">
        <f t="shared" si="5"/>
        <v>0</v>
      </c>
    </row>
    <row r="37" spans="2:8" ht="15">
      <c r="B37" s="162" t="s">
        <v>425</v>
      </c>
      <c r="C37" s="185"/>
      <c r="D37" s="186"/>
      <c r="E37" s="185">
        <f t="shared" si="0"/>
        <v>0</v>
      </c>
      <c r="F37" s="186"/>
      <c r="G37" s="186"/>
      <c r="H37" s="185">
        <f t="shared" si="3"/>
        <v>0</v>
      </c>
    </row>
    <row r="38" spans="2:8" ht="15">
      <c r="B38" s="98" t="s">
        <v>426</v>
      </c>
      <c r="C38" s="185">
        <f aca="true" t="shared" si="6" ref="C38:H38">C39+C40</f>
        <v>0</v>
      </c>
      <c r="D38" s="185">
        <f t="shared" si="6"/>
        <v>0</v>
      </c>
      <c r="E38" s="185">
        <f t="shared" si="6"/>
        <v>0</v>
      </c>
      <c r="F38" s="185">
        <f t="shared" si="6"/>
        <v>0</v>
      </c>
      <c r="G38" s="185">
        <f t="shared" si="6"/>
        <v>0</v>
      </c>
      <c r="H38" s="185">
        <f t="shared" si="6"/>
        <v>0</v>
      </c>
    </row>
    <row r="39" spans="2:8" ht="15">
      <c r="B39" s="162" t="s">
        <v>427</v>
      </c>
      <c r="C39" s="185"/>
      <c r="D39" s="186"/>
      <c r="E39" s="185">
        <f t="shared" si="0"/>
        <v>0</v>
      </c>
      <c r="F39" s="186"/>
      <c r="G39" s="186"/>
      <c r="H39" s="185">
        <f t="shared" si="3"/>
        <v>0</v>
      </c>
    </row>
    <row r="40" spans="2:8" ht="15">
      <c r="B40" s="162" t="s">
        <v>428</v>
      </c>
      <c r="C40" s="185"/>
      <c r="D40" s="186"/>
      <c r="E40" s="185">
        <f t="shared" si="0"/>
        <v>0</v>
      </c>
      <c r="F40" s="186"/>
      <c r="G40" s="186"/>
      <c r="H40" s="185">
        <f t="shared" si="3"/>
        <v>0</v>
      </c>
    </row>
    <row r="41" spans="2:8" ht="6" customHeight="1">
      <c r="B41" s="164"/>
      <c r="C41" s="185"/>
      <c r="D41" s="186"/>
      <c r="E41" s="185"/>
      <c r="F41" s="186"/>
      <c r="G41" s="186"/>
      <c r="H41" s="185"/>
    </row>
    <row r="42" spans="2:8" ht="30.75">
      <c r="B42" s="78" t="s">
        <v>429</v>
      </c>
      <c r="C42" s="188">
        <f aca="true" t="shared" si="7" ref="C42:H42">C10+C11+C12+C13+C14+C15+C16+C17+C29+C35+C36+C38</f>
        <v>19961128</v>
      </c>
      <c r="D42" s="189">
        <f t="shared" si="7"/>
        <v>-10708348.17</v>
      </c>
      <c r="E42" s="189">
        <f t="shared" si="7"/>
        <v>9252779.83</v>
      </c>
      <c r="F42" s="189">
        <f t="shared" si="7"/>
        <v>9252779.83</v>
      </c>
      <c r="G42" s="189">
        <f>G10+G11+G12+G13+G14+G15+G16+G17+G29+G35+G36+G38</f>
        <v>9252779.83</v>
      </c>
      <c r="H42" s="189">
        <f t="shared" si="7"/>
        <v>-10708348.17</v>
      </c>
    </row>
    <row r="43" spans="2:8" ht="9" customHeight="1">
      <c r="B43" s="94"/>
      <c r="C43" s="185"/>
      <c r="D43" s="190"/>
      <c r="E43" s="191"/>
      <c r="F43" s="190"/>
      <c r="G43" s="190"/>
      <c r="H43" s="191"/>
    </row>
    <row r="44" spans="2:8" ht="15">
      <c r="B44" s="78" t="s">
        <v>430</v>
      </c>
      <c r="C44" s="192"/>
      <c r="D44" s="193"/>
      <c r="E44" s="192"/>
      <c r="F44" s="193"/>
      <c r="G44" s="193"/>
      <c r="H44" s="185"/>
    </row>
    <row r="45" spans="2:8" ht="7.5" customHeight="1">
      <c r="B45" s="164"/>
      <c r="C45" s="185"/>
      <c r="D45" s="194"/>
      <c r="E45" s="185"/>
      <c r="F45" s="194"/>
      <c r="G45" s="194"/>
      <c r="H45" s="185"/>
    </row>
    <row r="46" spans="2:8" ht="15">
      <c r="B46" s="92" t="s">
        <v>431</v>
      </c>
      <c r="C46" s="185"/>
      <c r="D46" s="186"/>
      <c r="E46" s="185"/>
      <c r="F46" s="186"/>
      <c r="G46" s="186"/>
      <c r="H46" s="185"/>
    </row>
    <row r="47" spans="2:8" ht="15">
      <c r="B47" s="98" t="s">
        <v>432</v>
      </c>
      <c r="C47" s="185">
        <f aca="true" t="shared" si="8" ref="C47:H47">SUM(C48:C55)</f>
        <v>0</v>
      </c>
      <c r="D47" s="185">
        <f t="shared" si="8"/>
        <v>0</v>
      </c>
      <c r="E47" s="185">
        <f t="shared" si="8"/>
        <v>0</v>
      </c>
      <c r="F47" s="185">
        <f t="shared" si="8"/>
        <v>0</v>
      </c>
      <c r="G47" s="185">
        <f t="shared" si="8"/>
        <v>0</v>
      </c>
      <c r="H47" s="185">
        <f t="shared" si="8"/>
        <v>0</v>
      </c>
    </row>
    <row r="48" spans="2:8" ht="30">
      <c r="B48" s="163" t="s">
        <v>433</v>
      </c>
      <c r="C48" s="185"/>
      <c r="D48" s="186"/>
      <c r="E48" s="185">
        <f aca="true" t="shared" si="9" ref="E48:E65">C48+D48</f>
        <v>0</v>
      </c>
      <c r="F48" s="186"/>
      <c r="G48" s="186"/>
      <c r="H48" s="185">
        <f aca="true" t="shared" si="10" ref="H48:H65">G48-C48</f>
        <v>0</v>
      </c>
    </row>
    <row r="49" spans="2:8" ht="15">
      <c r="B49" s="163" t="s">
        <v>434</v>
      </c>
      <c r="C49" s="185"/>
      <c r="D49" s="186"/>
      <c r="E49" s="185">
        <f t="shared" si="9"/>
        <v>0</v>
      </c>
      <c r="F49" s="186"/>
      <c r="G49" s="186"/>
      <c r="H49" s="185">
        <f t="shared" si="10"/>
        <v>0</v>
      </c>
    </row>
    <row r="50" spans="2:8" ht="15">
      <c r="B50" s="163" t="s">
        <v>435</v>
      </c>
      <c r="C50" s="185"/>
      <c r="D50" s="186"/>
      <c r="E50" s="185">
        <f t="shared" si="9"/>
        <v>0</v>
      </c>
      <c r="F50" s="186"/>
      <c r="G50" s="186"/>
      <c r="H50" s="185">
        <f t="shared" si="10"/>
        <v>0</v>
      </c>
    </row>
    <row r="51" spans="2:8" ht="35.25" customHeight="1">
      <c r="B51" s="163" t="s">
        <v>436</v>
      </c>
      <c r="C51" s="185"/>
      <c r="D51" s="186"/>
      <c r="E51" s="185">
        <f t="shared" si="9"/>
        <v>0</v>
      </c>
      <c r="F51" s="186"/>
      <c r="G51" s="186"/>
      <c r="H51" s="185">
        <f t="shared" si="10"/>
        <v>0</v>
      </c>
    </row>
    <row r="52" spans="2:8" ht="15">
      <c r="B52" s="163" t="s">
        <v>437</v>
      </c>
      <c r="C52" s="185"/>
      <c r="D52" s="186"/>
      <c r="E52" s="185">
        <f t="shared" si="9"/>
        <v>0</v>
      </c>
      <c r="F52" s="186"/>
      <c r="G52" s="186"/>
      <c r="H52" s="185">
        <f t="shared" si="10"/>
        <v>0</v>
      </c>
    </row>
    <row r="53" spans="2:8" ht="30">
      <c r="B53" s="163" t="s">
        <v>438</v>
      </c>
      <c r="C53" s="185"/>
      <c r="D53" s="186"/>
      <c r="E53" s="185">
        <f t="shared" si="9"/>
        <v>0</v>
      </c>
      <c r="F53" s="186"/>
      <c r="G53" s="186"/>
      <c r="H53" s="185">
        <f t="shared" si="10"/>
        <v>0</v>
      </c>
    </row>
    <row r="54" spans="2:8" ht="30">
      <c r="B54" s="163" t="s">
        <v>439</v>
      </c>
      <c r="C54" s="185"/>
      <c r="D54" s="186"/>
      <c r="E54" s="185">
        <f t="shared" si="9"/>
        <v>0</v>
      </c>
      <c r="F54" s="186"/>
      <c r="G54" s="186"/>
      <c r="H54" s="185">
        <f t="shared" si="10"/>
        <v>0</v>
      </c>
    </row>
    <row r="55" spans="2:8" ht="30">
      <c r="B55" s="163" t="s">
        <v>440</v>
      </c>
      <c r="C55" s="185"/>
      <c r="D55" s="186"/>
      <c r="E55" s="185">
        <f t="shared" si="9"/>
        <v>0</v>
      </c>
      <c r="F55" s="186"/>
      <c r="G55" s="186"/>
      <c r="H55" s="185">
        <f t="shared" si="10"/>
        <v>0</v>
      </c>
    </row>
    <row r="56" spans="2:8" ht="15">
      <c r="B56" s="101" t="s">
        <v>441</v>
      </c>
      <c r="C56" s="185">
        <f aca="true" t="shared" si="11" ref="C56:H56">SUM(C57:C60)</f>
        <v>0</v>
      </c>
      <c r="D56" s="185">
        <f t="shared" si="11"/>
        <v>0</v>
      </c>
      <c r="E56" s="185">
        <f t="shared" si="11"/>
        <v>0</v>
      </c>
      <c r="F56" s="185">
        <f t="shared" si="11"/>
        <v>0</v>
      </c>
      <c r="G56" s="185">
        <f t="shared" si="11"/>
        <v>0</v>
      </c>
      <c r="H56" s="185">
        <f t="shared" si="11"/>
        <v>0</v>
      </c>
    </row>
    <row r="57" spans="2:8" ht="15">
      <c r="B57" s="163" t="s">
        <v>442</v>
      </c>
      <c r="C57" s="185"/>
      <c r="D57" s="186"/>
      <c r="E57" s="185">
        <f t="shared" si="9"/>
        <v>0</v>
      </c>
      <c r="F57" s="186"/>
      <c r="G57" s="186"/>
      <c r="H57" s="185">
        <f t="shared" si="10"/>
        <v>0</v>
      </c>
    </row>
    <row r="58" spans="2:8" ht="15">
      <c r="B58" s="163" t="s">
        <v>443</v>
      </c>
      <c r="C58" s="185"/>
      <c r="D58" s="186"/>
      <c r="E58" s="185">
        <f t="shared" si="9"/>
        <v>0</v>
      </c>
      <c r="F58" s="186"/>
      <c r="G58" s="186"/>
      <c r="H58" s="185">
        <f t="shared" si="10"/>
        <v>0</v>
      </c>
    </row>
    <row r="59" spans="2:8" ht="15">
      <c r="B59" s="163" t="s">
        <v>444</v>
      </c>
      <c r="C59" s="185"/>
      <c r="D59" s="186"/>
      <c r="E59" s="185">
        <f t="shared" si="9"/>
        <v>0</v>
      </c>
      <c r="F59" s="186"/>
      <c r="G59" s="186"/>
      <c r="H59" s="185">
        <f t="shared" si="10"/>
        <v>0</v>
      </c>
    </row>
    <row r="60" spans="2:8" ht="15">
      <c r="B60" s="163" t="s">
        <v>445</v>
      </c>
      <c r="C60" s="185"/>
      <c r="D60" s="186"/>
      <c r="E60" s="185">
        <f t="shared" si="9"/>
        <v>0</v>
      </c>
      <c r="F60" s="186"/>
      <c r="G60" s="186"/>
      <c r="H60" s="185">
        <f t="shared" si="10"/>
        <v>0</v>
      </c>
    </row>
    <row r="61" spans="2:8" ht="15">
      <c r="B61" s="101" t="s">
        <v>446</v>
      </c>
      <c r="C61" s="185">
        <f aca="true" t="shared" si="12" ref="C61:H61">C62+C63</f>
        <v>0</v>
      </c>
      <c r="D61" s="185">
        <f t="shared" si="12"/>
        <v>0</v>
      </c>
      <c r="E61" s="185">
        <f t="shared" si="12"/>
        <v>0</v>
      </c>
      <c r="F61" s="185">
        <f t="shared" si="12"/>
        <v>0</v>
      </c>
      <c r="G61" s="185">
        <f t="shared" si="12"/>
        <v>0</v>
      </c>
      <c r="H61" s="185">
        <f t="shared" si="12"/>
        <v>0</v>
      </c>
    </row>
    <row r="62" spans="2:8" ht="30">
      <c r="B62" s="163" t="s">
        <v>447</v>
      </c>
      <c r="C62" s="185"/>
      <c r="D62" s="186"/>
      <c r="E62" s="185">
        <f t="shared" si="9"/>
        <v>0</v>
      </c>
      <c r="F62" s="186"/>
      <c r="G62" s="186"/>
      <c r="H62" s="185">
        <f t="shared" si="10"/>
        <v>0</v>
      </c>
    </row>
    <row r="63" spans="2:8" ht="15">
      <c r="B63" s="163" t="s">
        <v>448</v>
      </c>
      <c r="C63" s="185"/>
      <c r="D63" s="186"/>
      <c r="E63" s="185">
        <f t="shared" si="9"/>
        <v>0</v>
      </c>
      <c r="F63" s="186"/>
      <c r="G63" s="186"/>
      <c r="H63" s="185">
        <f t="shared" si="10"/>
        <v>0</v>
      </c>
    </row>
    <row r="64" spans="2:8" ht="30">
      <c r="B64" s="101" t="s">
        <v>449</v>
      </c>
      <c r="C64" s="185"/>
      <c r="D64" s="186"/>
      <c r="E64" s="185">
        <f t="shared" si="9"/>
        <v>0</v>
      </c>
      <c r="F64" s="186"/>
      <c r="G64" s="186"/>
      <c r="H64" s="185">
        <f t="shared" si="10"/>
        <v>0</v>
      </c>
    </row>
    <row r="65" spans="2:8" ht="15">
      <c r="B65" s="165" t="s">
        <v>450</v>
      </c>
      <c r="C65" s="195"/>
      <c r="D65" s="196"/>
      <c r="E65" s="195">
        <f t="shared" si="9"/>
        <v>0</v>
      </c>
      <c r="F65" s="196"/>
      <c r="G65" s="196"/>
      <c r="H65" s="195">
        <f t="shared" si="10"/>
        <v>0</v>
      </c>
    </row>
    <row r="66" spans="2:8" ht="7.5" customHeight="1">
      <c r="B66" s="164"/>
      <c r="C66" s="185"/>
      <c r="D66" s="194"/>
      <c r="E66" s="185"/>
      <c r="F66" s="194"/>
      <c r="G66" s="194"/>
      <c r="H66" s="185"/>
    </row>
    <row r="67" spans="2:8" ht="30.75">
      <c r="B67" s="78" t="s">
        <v>451</v>
      </c>
      <c r="C67" s="188">
        <f aca="true" t="shared" si="13" ref="C67:H67">C47+C56+C61+C64+C65</f>
        <v>0</v>
      </c>
      <c r="D67" s="188">
        <f t="shared" si="13"/>
        <v>0</v>
      </c>
      <c r="E67" s="188">
        <f t="shared" si="13"/>
        <v>0</v>
      </c>
      <c r="F67" s="188">
        <f t="shared" si="13"/>
        <v>0</v>
      </c>
      <c r="G67" s="188">
        <f t="shared" si="13"/>
        <v>0</v>
      </c>
      <c r="H67" s="188">
        <f t="shared" si="13"/>
        <v>0</v>
      </c>
    </row>
    <row r="68" spans="2:8" ht="7.5" customHeight="1">
      <c r="B68" s="166"/>
      <c r="C68" s="185"/>
      <c r="D68" s="194"/>
      <c r="E68" s="185"/>
      <c r="F68" s="194"/>
      <c r="G68" s="194"/>
      <c r="H68" s="185"/>
    </row>
    <row r="69" spans="2:8" ht="15">
      <c r="B69" s="78" t="s">
        <v>452</v>
      </c>
      <c r="C69" s="188">
        <f aca="true" t="shared" si="14" ref="C69:H69">C70</f>
        <v>0</v>
      </c>
      <c r="D69" s="188">
        <f t="shared" si="14"/>
        <v>0</v>
      </c>
      <c r="E69" s="188">
        <f t="shared" si="14"/>
        <v>0</v>
      </c>
      <c r="F69" s="188">
        <f t="shared" si="14"/>
        <v>0</v>
      </c>
      <c r="G69" s="188">
        <f t="shared" si="14"/>
        <v>0</v>
      </c>
      <c r="H69" s="188">
        <f t="shared" si="14"/>
        <v>0</v>
      </c>
    </row>
    <row r="70" spans="2:8" ht="15">
      <c r="B70" s="166" t="s">
        <v>453</v>
      </c>
      <c r="C70" s="185"/>
      <c r="D70" s="186"/>
      <c r="E70" s="185">
        <f>C70+D70</f>
        <v>0</v>
      </c>
      <c r="F70" s="186"/>
      <c r="G70" s="186"/>
      <c r="H70" s="185">
        <f>G70-C70</f>
        <v>0</v>
      </c>
    </row>
    <row r="71" spans="2:8" ht="8.25" customHeight="1">
      <c r="B71" s="166"/>
      <c r="C71" s="185"/>
      <c r="D71" s="186"/>
      <c r="E71" s="185"/>
      <c r="F71" s="186"/>
      <c r="G71" s="186"/>
      <c r="H71" s="185"/>
    </row>
    <row r="72" spans="2:8" ht="15">
      <c r="B72" s="78" t="s">
        <v>454</v>
      </c>
      <c r="C72" s="188">
        <f aca="true" t="shared" si="15" ref="C72:H72">C42+C67+C69</f>
        <v>19961128</v>
      </c>
      <c r="D72" s="188">
        <f t="shared" si="15"/>
        <v>-10708348.17</v>
      </c>
      <c r="E72" s="188">
        <f t="shared" si="15"/>
        <v>9252779.83</v>
      </c>
      <c r="F72" s="188">
        <f t="shared" si="15"/>
        <v>9252779.83</v>
      </c>
      <c r="G72" s="188">
        <f t="shared" si="15"/>
        <v>9252779.83</v>
      </c>
      <c r="H72" s="188">
        <f t="shared" si="15"/>
        <v>-10708348.17</v>
      </c>
    </row>
    <row r="73" spans="2:8" ht="6.75" customHeight="1">
      <c r="B73" s="166"/>
      <c r="C73" s="185"/>
      <c r="D73" s="186"/>
      <c r="E73" s="185"/>
      <c r="F73" s="186"/>
      <c r="G73" s="186"/>
      <c r="H73" s="185"/>
    </row>
    <row r="74" spans="2:8" ht="15">
      <c r="B74" s="78" t="s">
        <v>455</v>
      </c>
      <c r="C74" s="185"/>
      <c r="D74" s="186"/>
      <c r="E74" s="185"/>
      <c r="F74" s="186"/>
      <c r="G74" s="186"/>
      <c r="H74" s="185"/>
    </row>
    <row r="75" spans="2:8" ht="30">
      <c r="B75" s="166" t="s">
        <v>456</v>
      </c>
      <c r="C75" s="185"/>
      <c r="D75" s="186"/>
      <c r="E75" s="185">
        <f>C75+D75</f>
        <v>0</v>
      </c>
      <c r="F75" s="186"/>
      <c r="G75" s="186"/>
      <c r="H75" s="185">
        <f>G75-C75</f>
        <v>0</v>
      </c>
    </row>
    <row r="76" spans="2:8" ht="30">
      <c r="B76" s="166" t="s">
        <v>457</v>
      </c>
      <c r="C76" s="185"/>
      <c r="D76" s="186"/>
      <c r="E76" s="185">
        <f>C76+D76</f>
        <v>0</v>
      </c>
      <c r="F76" s="186"/>
      <c r="G76" s="186"/>
      <c r="H76" s="185">
        <f>G76-C76</f>
        <v>0</v>
      </c>
    </row>
    <row r="77" spans="2:8" ht="15">
      <c r="B77" s="78" t="s">
        <v>458</v>
      </c>
      <c r="C77" s="188">
        <f aca="true" t="shared" si="16" ref="C77:H77">SUM(C75:C76)</f>
        <v>0</v>
      </c>
      <c r="D77" s="188">
        <f t="shared" si="16"/>
        <v>0</v>
      </c>
      <c r="E77" s="188">
        <f t="shared" si="16"/>
        <v>0</v>
      </c>
      <c r="F77" s="188">
        <f t="shared" si="16"/>
        <v>0</v>
      </c>
      <c r="G77" s="188">
        <f t="shared" si="16"/>
        <v>0</v>
      </c>
      <c r="H77" s="188">
        <f t="shared" si="16"/>
        <v>0</v>
      </c>
    </row>
    <row r="78" spans="2:8" ht="6.75" customHeight="1" thickBot="1">
      <c r="B78" s="167"/>
      <c r="C78" s="197"/>
      <c r="D78" s="198"/>
      <c r="E78" s="197"/>
      <c r="F78" s="198"/>
      <c r="G78" s="198"/>
      <c r="H78" s="197"/>
    </row>
    <row r="82" spans="2:7" s="30" customFormat="1" ht="17.25">
      <c r="B82" s="315" t="s">
        <v>283</v>
      </c>
      <c r="C82" s="315"/>
      <c r="E82" s="209" t="s">
        <v>283</v>
      </c>
      <c r="F82" s="210"/>
      <c r="G82" s="211"/>
    </row>
    <row r="83" spans="2:7" s="30" customFormat="1" ht="15.75" customHeight="1">
      <c r="B83" s="314" t="s">
        <v>389</v>
      </c>
      <c r="C83" s="314"/>
      <c r="E83" s="211"/>
      <c r="F83" s="210" t="s">
        <v>124</v>
      </c>
      <c r="G83" s="211"/>
    </row>
    <row r="84" spans="2:7" s="30" customFormat="1" ht="17.25">
      <c r="B84" s="315" t="s">
        <v>388</v>
      </c>
      <c r="C84" s="315"/>
      <c r="E84" s="211"/>
      <c r="F84" s="210" t="s">
        <v>125</v>
      </c>
      <c r="G84" s="211"/>
    </row>
    <row r="85" spans="3:7" ht="15">
      <c r="C85" s="26"/>
      <c r="G85" s="156"/>
    </row>
  </sheetData>
  <sheetProtection/>
  <mergeCells count="14">
    <mergeCell ref="B84:C84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B83:C83"/>
    <mergeCell ref="B82:C82"/>
  </mergeCells>
  <printOptions horizontalCentered="1"/>
  <pageMargins left="0.2362204724409449" right="0.1968503937007874" top="0.7480314960629921" bottom="0.3937007874015748" header="0" footer="0"/>
  <pageSetup fitToHeight="1" fitToWidth="1" horizontalDpi="600" verticalDpi="600" orientation="portrait" scale="4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1"/>
  <sheetViews>
    <sheetView tabSelected="1" zoomScalePageLayoutView="0" workbookViewId="0" topLeftCell="A1">
      <pane ySplit="9" topLeftCell="A28" activePane="bottomLeft" state="frozen"/>
      <selection pane="topLeft" activeCell="A1" sqref="A1"/>
      <selection pane="bottomLeft" activeCell="C31" sqref="C31"/>
    </sheetView>
  </sheetViews>
  <sheetFormatPr defaultColWidth="11.00390625" defaultRowHeight="15"/>
  <cols>
    <col min="1" max="1" width="2.140625" style="26" customWidth="1"/>
    <col min="2" max="2" width="11.00390625" style="26" customWidth="1"/>
    <col min="3" max="3" width="77.140625" style="26" customWidth="1"/>
    <col min="4" max="5" width="17.57421875" style="26" customWidth="1"/>
    <col min="6" max="6" width="17.8515625" style="26" customWidth="1"/>
    <col min="7" max="8" width="17.421875" style="26" customWidth="1"/>
    <col min="9" max="9" width="16.8515625" style="26" customWidth="1"/>
    <col min="10" max="16384" width="11.00390625" style="26" customWidth="1"/>
  </cols>
  <sheetData>
    <row r="1" ht="15" thickBot="1"/>
    <row r="2" spans="2:9" s="30" customFormat="1" ht="17.25">
      <c r="B2" s="277" t="s">
        <v>326</v>
      </c>
      <c r="C2" s="278"/>
      <c r="D2" s="278"/>
      <c r="E2" s="278"/>
      <c r="F2" s="278"/>
      <c r="G2" s="278"/>
      <c r="H2" s="278"/>
      <c r="I2" s="323"/>
    </row>
    <row r="3" spans="2:9" s="30" customFormat="1" ht="17.25">
      <c r="B3" s="301" t="s">
        <v>459</v>
      </c>
      <c r="C3" s="302"/>
      <c r="D3" s="302"/>
      <c r="E3" s="302"/>
      <c r="F3" s="302"/>
      <c r="G3" s="302"/>
      <c r="H3" s="302"/>
      <c r="I3" s="324"/>
    </row>
    <row r="4" spans="2:9" s="30" customFormat="1" ht="17.25">
      <c r="B4" s="301" t="s">
        <v>460</v>
      </c>
      <c r="C4" s="302"/>
      <c r="D4" s="302"/>
      <c r="E4" s="302"/>
      <c r="F4" s="302"/>
      <c r="G4" s="302"/>
      <c r="H4" s="302"/>
      <c r="I4" s="324"/>
    </row>
    <row r="5" spans="2:9" s="30" customFormat="1" ht="17.25">
      <c r="B5" s="301" t="s">
        <v>281</v>
      </c>
      <c r="C5" s="302"/>
      <c r="D5" s="302"/>
      <c r="E5" s="302"/>
      <c r="F5" s="302"/>
      <c r="G5" s="302"/>
      <c r="H5" s="302"/>
      <c r="I5" s="324"/>
    </row>
    <row r="6" spans="2:9" s="30" customFormat="1" ht="18" thickBot="1">
      <c r="B6" s="304" t="s">
        <v>1</v>
      </c>
      <c r="C6" s="305"/>
      <c r="D6" s="305"/>
      <c r="E6" s="305"/>
      <c r="F6" s="305"/>
      <c r="G6" s="305"/>
      <c r="H6" s="305"/>
      <c r="I6" s="325"/>
    </row>
    <row r="7" spans="2:9" ht="15.75" customHeight="1">
      <c r="B7" s="326" t="s">
        <v>2</v>
      </c>
      <c r="C7" s="327"/>
      <c r="D7" s="326" t="s">
        <v>461</v>
      </c>
      <c r="E7" s="332"/>
      <c r="F7" s="332"/>
      <c r="G7" s="332"/>
      <c r="H7" s="327"/>
      <c r="I7" s="311" t="s">
        <v>462</v>
      </c>
    </row>
    <row r="8" spans="2:9" ht="15" customHeight="1" thickBot="1">
      <c r="B8" s="328"/>
      <c r="C8" s="329"/>
      <c r="D8" s="330"/>
      <c r="E8" s="333"/>
      <c r="F8" s="333"/>
      <c r="G8" s="333"/>
      <c r="H8" s="331"/>
      <c r="I8" s="312"/>
    </row>
    <row r="9" spans="2:9" ht="31.5" thickBot="1">
      <c r="B9" s="330"/>
      <c r="C9" s="331"/>
      <c r="D9" s="168" t="s">
        <v>288</v>
      </c>
      <c r="E9" s="77" t="s">
        <v>463</v>
      </c>
      <c r="F9" s="168" t="s">
        <v>464</v>
      </c>
      <c r="G9" s="168" t="s">
        <v>286</v>
      </c>
      <c r="H9" s="168" t="s">
        <v>289</v>
      </c>
      <c r="I9" s="313"/>
    </row>
    <row r="10" spans="2:9" ht="15">
      <c r="B10" s="169" t="s">
        <v>465</v>
      </c>
      <c r="C10" s="170"/>
      <c r="D10" s="201">
        <f aca="true" t="shared" si="0" ref="D10:I10">D11+D19+D29+D39+D49+D59+D72+D76+D63</f>
        <v>19961128</v>
      </c>
      <c r="E10" s="201">
        <f t="shared" si="0"/>
        <v>141711.69000000003</v>
      </c>
      <c r="F10" s="201">
        <f t="shared" si="0"/>
        <v>20102839.689999998</v>
      </c>
      <c r="G10" s="201">
        <f t="shared" si="0"/>
        <v>10552786.08</v>
      </c>
      <c r="H10" s="201">
        <f t="shared" si="0"/>
        <v>10552786.08</v>
      </c>
      <c r="I10" s="201">
        <f t="shared" si="0"/>
        <v>9550053.61</v>
      </c>
    </row>
    <row r="11" spans="2:9" ht="15">
      <c r="B11" s="171" t="s">
        <v>466</v>
      </c>
      <c r="C11" s="172"/>
      <c r="D11" s="191">
        <f aca="true" t="shared" si="1" ref="D11:I11">SUM(D12:D18)</f>
        <v>8646575</v>
      </c>
      <c r="E11" s="191">
        <f t="shared" si="1"/>
        <v>3.2741809263825417E-11</v>
      </c>
      <c r="F11" s="191">
        <f t="shared" si="1"/>
        <v>8646575</v>
      </c>
      <c r="G11" s="191">
        <f t="shared" si="1"/>
        <v>5836859.010000001</v>
      </c>
      <c r="H11" s="191">
        <f t="shared" si="1"/>
        <v>5836859.010000001</v>
      </c>
      <c r="I11" s="191">
        <f t="shared" si="1"/>
        <v>2809715.9899999993</v>
      </c>
    </row>
    <row r="12" spans="2:9" ht="15">
      <c r="B12" s="171" t="s">
        <v>467</v>
      </c>
      <c r="C12" s="173"/>
      <c r="D12" s="191">
        <v>6024276</v>
      </c>
      <c r="E12" s="185">
        <v>-363319.32</v>
      </c>
      <c r="F12" s="185">
        <f>D12+E12</f>
        <v>5660956.68</v>
      </c>
      <c r="G12" s="185">
        <v>3893895.3600000003</v>
      </c>
      <c r="H12" s="185">
        <f>G12</f>
        <v>3893895.3600000003</v>
      </c>
      <c r="I12" s="185">
        <f>F12-G12</f>
        <v>1767061.3199999994</v>
      </c>
    </row>
    <row r="13" spans="2:9" ht="15">
      <c r="B13" s="171" t="s">
        <v>468</v>
      </c>
      <c r="C13" s="173"/>
      <c r="D13" s="191">
        <v>76380</v>
      </c>
      <c r="E13" s="185">
        <v>96642.22</v>
      </c>
      <c r="F13" s="185">
        <f aca="true" t="shared" si="2" ref="F13:F28">D13+E13</f>
        <v>173022.22</v>
      </c>
      <c r="G13" s="185">
        <v>116158.04</v>
      </c>
      <c r="H13" s="185">
        <f aca="true" t="shared" si="3" ref="H13:H18">G13</f>
        <v>116158.04</v>
      </c>
      <c r="I13" s="185">
        <f aca="true" t="shared" si="4" ref="I13:I39">F13-G13</f>
        <v>56864.18000000001</v>
      </c>
    </row>
    <row r="14" spans="2:9" ht="15">
      <c r="B14" s="171" t="s">
        <v>469</v>
      </c>
      <c r="C14" s="173"/>
      <c r="D14" s="191">
        <v>1064561</v>
      </c>
      <c r="E14" s="185">
        <v>56587.850000000006</v>
      </c>
      <c r="F14" s="185">
        <f t="shared" si="2"/>
        <v>1121148.85</v>
      </c>
      <c r="G14" s="185">
        <v>659182.9400000001</v>
      </c>
      <c r="H14" s="185">
        <f t="shared" si="3"/>
        <v>659182.9400000001</v>
      </c>
      <c r="I14" s="185">
        <f t="shared" si="4"/>
        <v>461965.91000000003</v>
      </c>
    </row>
    <row r="15" spans="2:9" ht="15">
      <c r="B15" s="171" t="s">
        <v>470</v>
      </c>
      <c r="C15" s="173"/>
      <c r="D15" s="191">
        <v>974906</v>
      </c>
      <c r="E15" s="185">
        <v>47947.1</v>
      </c>
      <c r="F15" s="185">
        <f t="shared" si="2"/>
        <v>1022853.1</v>
      </c>
      <c r="G15" s="185">
        <v>657387.97</v>
      </c>
      <c r="H15" s="185">
        <f t="shared" si="3"/>
        <v>657387.97</v>
      </c>
      <c r="I15" s="185">
        <f t="shared" si="4"/>
        <v>365465.13</v>
      </c>
    </row>
    <row r="16" spans="2:9" ht="15">
      <c r="B16" s="171" t="s">
        <v>471</v>
      </c>
      <c r="C16" s="173"/>
      <c r="D16" s="191">
        <v>444600</v>
      </c>
      <c r="E16" s="185">
        <v>165409.56</v>
      </c>
      <c r="F16" s="185">
        <f t="shared" si="2"/>
        <v>610009.56</v>
      </c>
      <c r="G16" s="185">
        <v>499452.99</v>
      </c>
      <c r="H16" s="185">
        <f t="shared" si="3"/>
        <v>499452.99</v>
      </c>
      <c r="I16" s="185">
        <f t="shared" si="4"/>
        <v>110556.57000000007</v>
      </c>
    </row>
    <row r="17" spans="2:9" ht="15">
      <c r="B17" s="171" t="s">
        <v>472</v>
      </c>
      <c r="C17" s="173"/>
      <c r="D17" s="191">
        <v>51852</v>
      </c>
      <c r="E17" s="185">
        <v>-13695.21</v>
      </c>
      <c r="F17" s="185">
        <f t="shared" si="2"/>
        <v>38156.79</v>
      </c>
      <c r="G17" s="185">
        <v>0</v>
      </c>
      <c r="H17" s="185">
        <f t="shared" si="3"/>
        <v>0</v>
      </c>
      <c r="I17" s="185">
        <f t="shared" si="4"/>
        <v>38156.79</v>
      </c>
    </row>
    <row r="18" spans="2:9" ht="15">
      <c r="B18" s="171" t="s">
        <v>473</v>
      </c>
      <c r="C18" s="173"/>
      <c r="D18" s="191">
        <v>10000</v>
      </c>
      <c r="E18" s="185">
        <v>10427.8</v>
      </c>
      <c r="F18" s="185">
        <f t="shared" si="2"/>
        <v>20427.8</v>
      </c>
      <c r="G18" s="185">
        <v>10781.71</v>
      </c>
      <c r="H18" s="185">
        <f t="shared" si="3"/>
        <v>10781.71</v>
      </c>
      <c r="I18" s="185">
        <f t="shared" si="4"/>
        <v>9646.09</v>
      </c>
    </row>
    <row r="19" spans="2:9" ht="15">
      <c r="B19" s="171" t="s">
        <v>474</v>
      </c>
      <c r="C19" s="172"/>
      <c r="D19" s="191">
        <f aca="true" t="shared" si="5" ref="D19:I19">SUM(D20:D28)</f>
        <v>6787176</v>
      </c>
      <c r="E19" s="191">
        <f t="shared" si="5"/>
        <v>83779.35999999999</v>
      </c>
      <c r="F19" s="191">
        <f t="shared" si="5"/>
        <v>6870955.36</v>
      </c>
      <c r="G19" s="191">
        <f t="shared" si="5"/>
        <v>2443844.05</v>
      </c>
      <c r="H19" s="191">
        <f t="shared" si="5"/>
        <v>2443844.05</v>
      </c>
      <c r="I19" s="191">
        <f t="shared" si="5"/>
        <v>4427111.31</v>
      </c>
    </row>
    <row r="20" spans="2:9" ht="15">
      <c r="B20" s="171" t="s">
        <v>475</v>
      </c>
      <c r="C20" s="173"/>
      <c r="D20" s="191">
        <v>80400</v>
      </c>
      <c r="E20" s="185">
        <v>549.4299999999995</v>
      </c>
      <c r="F20" s="185">
        <f t="shared" si="2"/>
        <v>80949.43</v>
      </c>
      <c r="G20" s="185">
        <v>55010.62000000002</v>
      </c>
      <c r="H20" s="185">
        <f aca="true" t="shared" si="6" ref="H20:H28">G20</f>
        <v>55010.62000000002</v>
      </c>
      <c r="I20" s="185">
        <f t="shared" si="4"/>
        <v>25938.809999999976</v>
      </c>
    </row>
    <row r="21" spans="2:9" ht="15">
      <c r="B21" s="171" t="s">
        <v>476</v>
      </c>
      <c r="C21" s="173"/>
      <c r="D21" s="191">
        <v>0</v>
      </c>
      <c r="E21" s="185">
        <v>3754.65</v>
      </c>
      <c r="F21" s="185">
        <f t="shared" si="2"/>
        <v>3754.65</v>
      </c>
      <c r="G21" s="185">
        <v>3754.65</v>
      </c>
      <c r="H21" s="185">
        <f t="shared" si="6"/>
        <v>3754.65</v>
      </c>
      <c r="I21" s="185">
        <f t="shared" si="4"/>
        <v>0</v>
      </c>
    </row>
    <row r="22" spans="2:9" ht="15">
      <c r="B22" s="171" t="s">
        <v>477</v>
      </c>
      <c r="C22" s="173"/>
      <c r="D22" s="191">
        <v>6012000</v>
      </c>
      <c r="E22" s="185">
        <v>145060.29</v>
      </c>
      <c r="F22" s="185">
        <f t="shared" si="2"/>
        <v>6157060.29</v>
      </c>
      <c r="G22" s="185">
        <v>2110532.58</v>
      </c>
      <c r="H22" s="185">
        <f t="shared" si="6"/>
        <v>2110532.58</v>
      </c>
      <c r="I22" s="185">
        <f t="shared" si="4"/>
        <v>4046527.71</v>
      </c>
    </row>
    <row r="23" spans="2:9" ht="15">
      <c r="B23" s="171" t="s">
        <v>478</v>
      </c>
      <c r="C23" s="173"/>
      <c r="D23" s="191">
        <v>182700</v>
      </c>
      <c r="E23" s="185">
        <v>-64191.35</v>
      </c>
      <c r="F23" s="185">
        <f t="shared" si="2"/>
        <v>118508.65</v>
      </c>
      <c r="G23" s="185">
        <v>20907.91</v>
      </c>
      <c r="H23" s="185">
        <f t="shared" si="6"/>
        <v>20907.91</v>
      </c>
      <c r="I23" s="185">
        <f t="shared" si="4"/>
        <v>97600.73999999999</v>
      </c>
    </row>
    <row r="24" spans="2:9" ht="15">
      <c r="B24" s="171" t="s">
        <v>479</v>
      </c>
      <c r="C24" s="173"/>
      <c r="D24" s="191">
        <v>0</v>
      </c>
      <c r="E24" s="185">
        <v>0</v>
      </c>
      <c r="F24" s="185">
        <f t="shared" si="2"/>
        <v>0</v>
      </c>
      <c r="G24" s="185">
        <v>0</v>
      </c>
      <c r="H24" s="185">
        <f t="shared" si="6"/>
        <v>0</v>
      </c>
      <c r="I24" s="185">
        <f t="shared" si="4"/>
        <v>0</v>
      </c>
    </row>
    <row r="25" spans="2:9" ht="15">
      <c r="B25" s="171" t="s">
        <v>480</v>
      </c>
      <c r="C25" s="173"/>
      <c r="D25" s="191">
        <v>438000</v>
      </c>
      <c r="E25" s="185">
        <v>16577.49</v>
      </c>
      <c r="F25" s="185">
        <f t="shared" si="2"/>
        <v>454577.49</v>
      </c>
      <c r="G25" s="185">
        <v>246183.53</v>
      </c>
      <c r="H25" s="185">
        <f t="shared" si="6"/>
        <v>246183.53</v>
      </c>
      <c r="I25" s="185">
        <f t="shared" si="4"/>
        <v>208393.96</v>
      </c>
    </row>
    <row r="26" spans="2:9" ht="15">
      <c r="B26" s="171" t="s">
        <v>481</v>
      </c>
      <c r="C26" s="173"/>
      <c r="D26" s="191">
        <v>0</v>
      </c>
      <c r="E26" s="185">
        <v>0</v>
      </c>
      <c r="F26" s="185">
        <f t="shared" si="2"/>
        <v>0</v>
      </c>
      <c r="G26" s="185">
        <v>0</v>
      </c>
      <c r="H26" s="185">
        <f t="shared" si="6"/>
        <v>0</v>
      </c>
      <c r="I26" s="185">
        <f t="shared" si="4"/>
        <v>0</v>
      </c>
    </row>
    <row r="27" spans="2:9" ht="15">
      <c r="B27" s="171" t="s">
        <v>482</v>
      </c>
      <c r="C27" s="173"/>
      <c r="D27" s="191">
        <v>0</v>
      </c>
      <c r="E27" s="185">
        <v>0</v>
      </c>
      <c r="F27" s="185">
        <f t="shared" si="2"/>
        <v>0</v>
      </c>
      <c r="G27" s="185">
        <v>0</v>
      </c>
      <c r="H27" s="185">
        <f t="shared" si="6"/>
        <v>0</v>
      </c>
      <c r="I27" s="185">
        <f t="shared" si="4"/>
        <v>0</v>
      </c>
    </row>
    <row r="28" spans="2:9" ht="15">
      <c r="B28" s="171" t="s">
        <v>483</v>
      </c>
      <c r="C28" s="173"/>
      <c r="D28" s="191">
        <v>74076</v>
      </c>
      <c r="E28" s="185">
        <v>-17971.15</v>
      </c>
      <c r="F28" s="185">
        <f t="shared" si="2"/>
        <v>56104.85</v>
      </c>
      <c r="G28" s="185">
        <v>7454.76</v>
      </c>
      <c r="H28" s="185">
        <f t="shared" si="6"/>
        <v>7454.76</v>
      </c>
      <c r="I28" s="185">
        <f t="shared" si="4"/>
        <v>48650.09</v>
      </c>
    </row>
    <row r="29" spans="2:9" ht="15">
      <c r="B29" s="171" t="s">
        <v>484</v>
      </c>
      <c r="C29" s="172"/>
      <c r="D29" s="191">
        <f>SUM(D30:D38)</f>
        <v>3868996</v>
      </c>
      <c r="E29" s="191">
        <f>SUM(E30:E38)</f>
        <v>67932.33000000002</v>
      </c>
      <c r="F29" s="191">
        <f>SUM(F30:F38)</f>
        <v>3936928.33</v>
      </c>
      <c r="G29" s="191">
        <f>SUM(G30:G38)</f>
        <v>2145960.02</v>
      </c>
      <c r="H29" s="191">
        <f>SUM(H30:H38)</f>
        <v>2145960.02</v>
      </c>
      <c r="I29" s="185">
        <f t="shared" si="4"/>
        <v>1790968.31</v>
      </c>
    </row>
    <row r="30" spans="2:9" ht="15">
      <c r="B30" s="171" t="s">
        <v>485</v>
      </c>
      <c r="C30" s="173"/>
      <c r="D30" s="191">
        <v>284760</v>
      </c>
      <c r="E30" s="185">
        <v>-60038.95999999999</v>
      </c>
      <c r="F30" s="191">
        <f aca="true" t="shared" si="7" ref="F30:F38">D30+E30</f>
        <v>224721.04</v>
      </c>
      <c r="G30" s="185">
        <v>159460.91</v>
      </c>
      <c r="H30" s="185">
        <f>G30</f>
        <v>159460.91</v>
      </c>
      <c r="I30" s="185">
        <f t="shared" si="4"/>
        <v>65260.130000000005</v>
      </c>
    </row>
    <row r="31" spans="2:9" s="269" customFormat="1" ht="15">
      <c r="B31" s="265" t="s">
        <v>486</v>
      </c>
      <c r="C31" s="266"/>
      <c r="D31" s="267">
        <v>1368300</v>
      </c>
      <c r="E31" s="268">
        <v>124523.65000000002</v>
      </c>
      <c r="F31" s="267">
        <f t="shared" si="7"/>
        <v>1492823.65</v>
      </c>
      <c r="G31" s="268">
        <v>865251.8099999999</v>
      </c>
      <c r="H31" s="268">
        <f aca="true" t="shared" si="8" ref="H31:H38">G31</f>
        <v>865251.8099999999</v>
      </c>
      <c r="I31" s="268">
        <f t="shared" si="4"/>
        <v>627571.84</v>
      </c>
    </row>
    <row r="32" spans="2:9" s="269" customFormat="1" ht="15">
      <c r="B32" s="265" t="s">
        <v>487</v>
      </c>
      <c r="C32" s="266"/>
      <c r="D32" s="267">
        <v>496400</v>
      </c>
      <c r="E32" s="268">
        <v>-39417.61</v>
      </c>
      <c r="F32" s="267">
        <f t="shared" si="7"/>
        <v>456982.39</v>
      </c>
      <c r="G32" s="268">
        <v>255176.22</v>
      </c>
      <c r="H32" s="268">
        <f t="shared" si="8"/>
        <v>255176.22</v>
      </c>
      <c r="I32" s="268">
        <f t="shared" si="4"/>
        <v>201806.17</v>
      </c>
    </row>
    <row r="33" spans="2:9" s="269" customFormat="1" ht="15">
      <c r="B33" s="265" t="s">
        <v>488</v>
      </c>
      <c r="C33" s="266"/>
      <c r="D33" s="267">
        <v>453000</v>
      </c>
      <c r="E33" s="268">
        <v>-85162.75</v>
      </c>
      <c r="F33" s="267">
        <f t="shared" si="7"/>
        <v>367837.25</v>
      </c>
      <c r="G33" s="268">
        <v>159687.13000000003</v>
      </c>
      <c r="H33" s="268">
        <f t="shared" si="8"/>
        <v>159687.13000000003</v>
      </c>
      <c r="I33" s="268">
        <f t="shared" si="4"/>
        <v>208150.11999999997</v>
      </c>
    </row>
    <row r="34" spans="2:9" ht="15">
      <c r="B34" s="171" t="s">
        <v>489</v>
      </c>
      <c r="C34" s="173"/>
      <c r="D34" s="191">
        <v>174600</v>
      </c>
      <c r="E34" s="185">
        <v>130651.01999999999</v>
      </c>
      <c r="F34" s="191">
        <f t="shared" si="7"/>
        <v>305251.02</v>
      </c>
      <c r="G34" s="185">
        <v>256928.61000000002</v>
      </c>
      <c r="H34" s="185">
        <f t="shared" si="8"/>
        <v>256928.61000000002</v>
      </c>
      <c r="I34" s="185">
        <f t="shared" si="4"/>
        <v>48322.41</v>
      </c>
    </row>
    <row r="35" spans="2:9" ht="15">
      <c r="B35" s="171" t="s">
        <v>490</v>
      </c>
      <c r="C35" s="173"/>
      <c r="D35" s="191">
        <v>0</v>
      </c>
      <c r="E35" s="185">
        <v>0</v>
      </c>
      <c r="F35" s="191">
        <f t="shared" si="7"/>
        <v>0</v>
      </c>
      <c r="G35" s="185">
        <v>0</v>
      </c>
      <c r="H35" s="185">
        <f t="shared" si="8"/>
        <v>0</v>
      </c>
      <c r="I35" s="185">
        <f t="shared" si="4"/>
        <v>0</v>
      </c>
    </row>
    <row r="36" spans="2:9" ht="15">
      <c r="B36" s="171" t="s">
        <v>491</v>
      </c>
      <c r="C36" s="173"/>
      <c r="D36" s="191">
        <v>448000</v>
      </c>
      <c r="E36" s="185">
        <v>-32695.59</v>
      </c>
      <c r="F36" s="191">
        <f t="shared" si="7"/>
        <v>415304.41</v>
      </c>
      <c r="G36" s="185">
        <v>131592.76</v>
      </c>
      <c r="H36" s="185">
        <f t="shared" si="8"/>
        <v>131592.76</v>
      </c>
      <c r="I36" s="185">
        <f t="shared" si="4"/>
        <v>283711.64999999997</v>
      </c>
    </row>
    <row r="37" spans="2:9" ht="15">
      <c r="B37" s="171" t="s">
        <v>492</v>
      </c>
      <c r="C37" s="173"/>
      <c r="D37" s="191">
        <v>317920</v>
      </c>
      <c r="E37" s="185">
        <v>-41900.68</v>
      </c>
      <c r="F37" s="191">
        <f t="shared" si="7"/>
        <v>276019.32</v>
      </c>
      <c r="G37" s="185">
        <v>38738.01</v>
      </c>
      <c r="H37" s="185">
        <f t="shared" si="8"/>
        <v>38738.01</v>
      </c>
      <c r="I37" s="185">
        <f t="shared" si="4"/>
        <v>237281.31</v>
      </c>
    </row>
    <row r="38" spans="2:9" ht="15">
      <c r="B38" s="171" t="s">
        <v>493</v>
      </c>
      <c r="C38" s="173"/>
      <c r="D38" s="191">
        <v>326016</v>
      </c>
      <c r="E38" s="185">
        <v>71973.25</v>
      </c>
      <c r="F38" s="191">
        <f t="shared" si="7"/>
        <v>397989.25</v>
      </c>
      <c r="G38" s="185">
        <v>279124.57</v>
      </c>
      <c r="H38" s="185">
        <f t="shared" si="8"/>
        <v>279124.57</v>
      </c>
      <c r="I38" s="185">
        <f t="shared" si="4"/>
        <v>118864.68</v>
      </c>
    </row>
    <row r="39" spans="2:9" ht="30.75" customHeight="1">
      <c r="B39" s="319" t="s">
        <v>494</v>
      </c>
      <c r="C39" s="320"/>
      <c r="D39" s="191">
        <f>SUM(D40:D48)</f>
        <v>538381</v>
      </c>
      <c r="E39" s="191">
        <v>0</v>
      </c>
      <c r="F39" s="191">
        <f>SUM(F40:F48)</f>
        <v>538381</v>
      </c>
      <c r="G39" s="191">
        <f>SUM(G40:G48)</f>
        <v>126123</v>
      </c>
      <c r="H39" s="191">
        <f>SUM(H40:H48)</f>
        <v>126123</v>
      </c>
      <c r="I39" s="185">
        <f t="shared" si="4"/>
        <v>412258</v>
      </c>
    </row>
    <row r="40" spans="2:9" ht="15">
      <c r="B40" s="171" t="s">
        <v>495</v>
      </c>
      <c r="C40" s="173"/>
      <c r="D40" s="191"/>
      <c r="E40" s="185">
        <v>0</v>
      </c>
      <c r="F40" s="191">
        <f>D40+E40</f>
        <v>0</v>
      </c>
      <c r="G40" s="185">
        <v>0</v>
      </c>
      <c r="H40" s="185"/>
      <c r="I40" s="185">
        <f aca="true" t="shared" si="9" ref="I40:I83">F40-G40</f>
        <v>0</v>
      </c>
    </row>
    <row r="41" spans="2:9" ht="15">
      <c r="B41" s="171" t="s">
        <v>496</v>
      </c>
      <c r="C41" s="173"/>
      <c r="D41" s="191"/>
      <c r="E41" s="185">
        <v>0</v>
      </c>
      <c r="F41" s="191">
        <f aca="true" t="shared" si="10" ref="F41:F83">D41+E41</f>
        <v>0</v>
      </c>
      <c r="G41" s="185"/>
      <c r="H41" s="185"/>
      <c r="I41" s="185">
        <f>F41-G41</f>
        <v>0</v>
      </c>
    </row>
    <row r="42" spans="2:9" ht="15">
      <c r="B42" s="171" t="s">
        <v>497</v>
      </c>
      <c r="C42" s="173"/>
      <c r="D42" s="191">
        <v>300000</v>
      </c>
      <c r="E42" s="185">
        <v>0</v>
      </c>
      <c r="F42" s="191">
        <v>300000</v>
      </c>
      <c r="G42" s="185">
        <v>126123</v>
      </c>
      <c r="H42" s="185">
        <v>126123</v>
      </c>
      <c r="I42" s="185">
        <f>F42-G42</f>
        <v>173877</v>
      </c>
    </row>
    <row r="43" spans="2:9" ht="15">
      <c r="B43" s="171" t="s">
        <v>498</v>
      </c>
      <c r="C43" s="173"/>
      <c r="D43" s="191">
        <v>238381</v>
      </c>
      <c r="E43" s="185">
        <v>0</v>
      </c>
      <c r="F43" s="191">
        <v>238381</v>
      </c>
      <c r="G43" s="185"/>
      <c r="H43" s="185"/>
      <c r="I43" s="185">
        <f>F43-G43</f>
        <v>238381</v>
      </c>
    </row>
    <row r="44" spans="2:9" ht="15">
      <c r="B44" s="171" t="s">
        <v>499</v>
      </c>
      <c r="C44" s="173"/>
      <c r="D44" s="191"/>
      <c r="E44" s="185">
        <v>0</v>
      </c>
      <c r="F44" s="191">
        <f t="shared" si="10"/>
        <v>0</v>
      </c>
      <c r="G44" s="185">
        <v>0</v>
      </c>
      <c r="H44" s="185"/>
      <c r="I44" s="185">
        <f t="shared" si="9"/>
        <v>0</v>
      </c>
    </row>
    <row r="45" spans="2:9" ht="15">
      <c r="B45" s="171" t="s">
        <v>500</v>
      </c>
      <c r="C45" s="173"/>
      <c r="D45" s="191"/>
      <c r="E45" s="185">
        <v>0</v>
      </c>
      <c r="F45" s="191">
        <f t="shared" si="10"/>
        <v>0</v>
      </c>
      <c r="G45" s="185">
        <v>0</v>
      </c>
      <c r="H45" s="185"/>
      <c r="I45" s="185">
        <f t="shared" si="9"/>
        <v>0</v>
      </c>
    </row>
    <row r="46" spans="2:9" ht="15">
      <c r="B46" s="171" t="s">
        <v>501</v>
      </c>
      <c r="C46" s="173"/>
      <c r="D46" s="191"/>
      <c r="E46" s="185">
        <v>0</v>
      </c>
      <c r="F46" s="191">
        <f t="shared" si="10"/>
        <v>0</v>
      </c>
      <c r="G46" s="185">
        <v>0</v>
      </c>
      <c r="H46" s="185"/>
      <c r="I46" s="185">
        <f t="shared" si="9"/>
        <v>0</v>
      </c>
    </row>
    <row r="47" spans="2:9" ht="15">
      <c r="B47" s="171" t="s">
        <v>502</v>
      </c>
      <c r="C47" s="173"/>
      <c r="D47" s="191"/>
      <c r="E47" s="185">
        <v>0</v>
      </c>
      <c r="F47" s="191">
        <f t="shared" si="10"/>
        <v>0</v>
      </c>
      <c r="G47" s="185">
        <v>0</v>
      </c>
      <c r="H47" s="185"/>
      <c r="I47" s="185">
        <f t="shared" si="9"/>
        <v>0</v>
      </c>
    </row>
    <row r="48" spans="2:9" ht="15">
      <c r="B48" s="171" t="s">
        <v>503</v>
      </c>
      <c r="C48" s="173"/>
      <c r="D48" s="191"/>
      <c r="E48" s="185"/>
      <c r="F48" s="191">
        <f t="shared" si="10"/>
        <v>0</v>
      </c>
      <c r="G48" s="185">
        <v>0</v>
      </c>
      <c r="H48" s="185"/>
      <c r="I48" s="185">
        <f t="shared" si="9"/>
        <v>0</v>
      </c>
    </row>
    <row r="49" spans="2:9" ht="15">
      <c r="B49" s="321" t="s">
        <v>504</v>
      </c>
      <c r="C49" s="322"/>
      <c r="D49" s="191">
        <f aca="true" t="shared" si="11" ref="D49:I49">SUM(D50:D58)</f>
        <v>120000</v>
      </c>
      <c r="E49" s="191">
        <f t="shared" si="11"/>
        <v>-10000</v>
      </c>
      <c r="F49" s="191">
        <f t="shared" si="11"/>
        <v>110000</v>
      </c>
      <c r="G49" s="191">
        <f t="shared" si="11"/>
        <v>0</v>
      </c>
      <c r="H49" s="191">
        <f t="shared" si="11"/>
        <v>0</v>
      </c>
      <c r="I49" s="191">
        <f t="shared" si="11"/>
        <v>110000</v>
      </c>
    </row>
    <row r="50" spans="2:9" ht="15">
      <c r="B50" s="171" t="s">
        <v>505</v>
      </c>
      <c r="C50" s="173"/>
      <c r="D50" s="191">
        <v>60000</v>
      </c>
      <c r="E50" s="185">
        <v>-5000</v>
      </c>
      <c r="F50" s="191">
        <f t="shared" si="10"/>
        <v>55000</v>
      </c>
      <c r="G50" s="185">
        <v>0</v>
      </c>
      <c r="H50" s="185">
        <v>0</v>
      </c>
      <c r="I50" s="185">
        <f t="shared" si="9"/>
        <v>55000</v>
      </c>
    </row>
    <row r="51" spans="2:9" ht="15">
      <c r="B51" s="171" t="s">
        <v>506</v>
      </c>
      <c r="C51" s="173"/>
      <c r="D51" s="191"/>
      <c r="E51" s="185"/>
      <c r="F51" s="191">
        <f t="shared" si="10"/>
        <v>0</v>
      </c>
      <c r="G51" s="185">
        <v>0</v>
      </c>
      <c r="H51" s="185">
        <v>0</v>
      </c>
      <c r="I51" s="185">
        <f t="shared" si="9"/>
        <v>0</v>
      </c>
    </row>
    <row r="52" spans="2:9" ht="15">
      <c r="B52" s="171" t="s">
        <v>507</v>
      </c>
      <c r="C52" s="173"/>
      <c r="D52" s="191"/>
      <c r="E52" s="185"/>
      <c r="F52" s="191">
        <f t="shared" si="10"/>
        <v>0</v>
      </c>
      <c r="G52" s="185"/>
      <c r="H52" s="185"/>
      <c r="I52" s="185">
        <f t="shared" si="9"/>
        <v>0</v>
      </c>
    </row>
    <row r="53" spans="2:9" ht="15">
      <c r="B53" s="171" t="s">
        <v>508</v>
      </c>
      <c r="C53" s="173"/>
      <c r="D53" s="191"/>
      <c r="E53" s="185"/>
      <c r="F53" s="191">
        <f t="shared" si="10"/>
        <v>0</v>
      </c>
      <c r="G53" s="185"/>
      <c r="H53" s="185"/>
      <c r="I53" s="185">
        <f t="shared" si="9"/>
        <v>0</v>
      </c>
    </row>
    <row r="54" spans="2:9" ht="15">
      <c r="B54" s="171" t="s">
        <v>509</v>
      </c>
      <c r="C54" s="173"/>
      <c r="D54" s="191"/>
      <c r="E54" s="185"/>
      <c r="F54" s="191">
        <f t="shared" si="10"/>
        <v>0</v>
      </c>
      <c r="G54" s="185"/>
      <c r="H54" s="185"/>
      <c r="I54" s="185">
        <f t="shared" si="9"/>
        <v>0</v>
      </c>
    </row>
    <row r="55" spans="2:9" ht="15">
      <c r="B55" s="171" t="s">
        <v>510</v>
      </c>
      <c r="C55" s="173"/>
      <c r="D55" s="191"/>
      <c r="E55" s="185"/>
      <c r="F55" s="191">
        <f t="shared" si="10"/>
        <v>0</v>
      </c>
      <c r="G55" s="185"/>
      <c r="H55" s="185"/>
      <c r="I55" s="185">
        <f t="shared" si="9"/>
        <v>0</v>
      </c>
    </row>
    <row r="56" spans="2:9" ht="15">
      <c r="B56" s="171" t="s">
        <v>511</v>
      </c>
      <c r="C56" s="173"/>
      <c r="D56" s="191"/>
      <c r="E56" s="185"/>
      <c r="F56" s="191">
        <f t="shared" si="10"/>
        <v>0</v>
      </c>
      <c r="G56" s="185"/>
      <c r="H56" s="185"/>
      <c r="I56" s="185">
        <f t="shared" si="9"/>
        <v>0</v>
      </c>
    </row>
    <row r="57" spans="2:9" ht="15">
      <c r="B57" s="171" t="s">
        <v>512</v>
      </c>
      <c r="C57" s="173"/>
      <c r="D57" s="191"/>
      <c r="E57" s="185"/>
      <c r="F57" s="191">
        <f t="shared" si="10"/>
        <v>0</v>
      </c>
      <c r="G57" s="185"/>
      <c r="H57" s="185"/>
      <c r="I57" s="185">
        <f t="shared" si="9"/>
        <v>0</v>
      </c>
    </row>
    <row r="58" spans="2:9" ht="15">
      <c r="B58" s="171" t="s">
        <v>513</v>
      </c>
      <c r="C58" s="173"/>
      <c r="D58" s="191">
        <v>60000</v>
      </c>
      <c r="E58" s="185">
        <v>-5000</v>
      </c>
      <c r="F58" s="191">
        <f t="shared" si="10"/>
        <v>55000</v>
      </c>
      <c r="G58" s="185"/>
      <c r="H58" s="185"/>
      <c r="I58" s="185">
        <f t="shared" si="9"/>
        <v>55000</v>
      </c>
    </row>
    <row r="59" spans="2:9" ht="15">
      <c r="B59" s="171" t="s">
        <v>514</v>
      </c>
      <c r="C59" s="172"/>
      <c r="D59" s="191">
        <f>SUM(D60:D62)</f>
        <v>0</v>
      </c>
      <c r="E59" s="191">
        <f>SUM(E60:E62)</f>
        <v>0</v>
      </c>
      <c r="F59" s="191">
        <f>SUM(F60:F62)</f>
        <v>0</v>
      </c>
      <c r="G59" s="191">
        <f>SUM(G60:G62)</f>
        <v>0</v>
      </c>
      <c r="H59" s="191">
        <f>SUM(H60:H62)</f>
        <v>0</v>
      </c>
      <c r="I59" s="185">
        <f t="shared" si="9"/>
        <v>0</v>
      </c>
    </row>
    <row r="60" spans="2:9" ht="15">
      <c r="B60" s="171" t="s">
        <v>515</v>
      </c>
      <c r="C60" s="173"/>
      <c r="D60" s="191"/>
      <c r="E60" s="185"/>
      <c r="F60" s="191">
        <f t="shared" si="10"/>
        <v>0</v>
      </c>
      <c r="G60" s="185"/>
      <c r="H60" s="185"/>
      <c r="I60" s="185">
        <f t="shared" si="9"/>
        <v>0</v>
      </c>
    </row>
    <row r="61" spans="2:9" ht="15">
      <c r="B61" s="171" t="s">
        <v>516</v>
      </c>
      <c r="C61" s="173"/>
      <c r="D61" s="191"/>
      <c r="E61" s="185"/>
      <c r="F61" s="191">
        <f t="shared" si="10"/>
        <v>0</v>
      </c>
      <c r="G61" s="185"/>
      <c r="H61" s="185"/>
      <c r="I61" s="185">
        <f t="shared" si="9"/>
        <v>0</v>
      </c>
    </row>
    <row r="62" spans="2:9" ht="15">
      <c r="B62" s="171" t="s">
        <v>517</v>
      </c>
      <c r="C62" s="173"/>
      <c r="D62" s="191"/>
      <c r="E62" s="185"/>
      <c r="F62" s="191">
        <f t="shared" si="10"/>
        <v>0</v>
      </c>
      <c r="G62" s="185"/>
      <c r="H62" s="185"/>
      <c r="I62" s="185">
        <f t="shared" si="9"/>
        <v>0</v>
      </c>
    </row>
    <row r="63" spans="2:9" ht="15">
      <c r="B63" s="321" t="s">
        <v>518</v>
      </c>
      <c r="C63" s="322"/>
      <c r="D63" s="191">
        <f>SUM(D64:D71)</f>
        <v>0</v>
      </c>
      <c r="E63" s="191">
        <f>SUM(E64:E71)</f>
        <v>0</v>
      </c>
      <c r="F63" s="191">
        <f>F64+F65+F66+F67+F68+F70+F71</f>
        <v>0</v>
      </c>
      <c r="G63" s="191">
        <f>SUM(G64:G71)</f>
        <v>0</v>
      </c>
      <c r="H63" s="191">
        <f>SUM(H64:H71)</f>
        <v>0</v>
      </c>
      <c r="I63" s="185">
        <f t="shared" si="9"/>
        <v>0</v>
      </c>
    </row>
    <row r="64" spans="2:9" ht="15">
      <c r="B64" s="171" t="s">
        <v>519</v>
      </c>
      <c r="C64" s="173"/>
      <c r="D64" s="191"/>
      <c r="E64" s="185"/>
      <c r="F64" s="191">
        <f t="shared" si="10"/>
        <v>0</v>
      </c>
      <c r="G64" s="185"/>
      <c r="H64" s="185"/>
      <c r="I64" s="185">
        <f t="shared" si="9"/>
        <v>0</v>
      </c>
    </row>
    <row r="65" spans="2:9" ht="15">
      <c r="B65" s="171" t="s">
        <v>520</v>
      </c>
      <c r="C65" s="173"/>
      <c r="D65" s="191"/>
      <c r="E65" s="185"/>
      <c r="F65" s="191">
        <f t="shared" si="10"/>
        <v>0</v>
      </c>
      <c r="G65" s="185"/>
      <c r="H65" s="185"/>
      <c r="I65" s="185">
        <f t="shared" si="9"/>
        <v>0</v>
      </c>
    </row>
    <row r="66" spans="2:9" ht="15">
      <c r="B66" s="171" t="s">
        <v>521</v>
      </c>
      <c r="C66" s="173"/>
      <c r="D66" s="191"/>
      <c r="E66" s="185"/>
      <c r="F66" s="191">
        <f t="shared" si="10"/>
        <v>0</v>
      </c>
      <c r="G66" s="185"/>
      <c r="H66" s="185"/>
      <c r="I66" s="185">
        <f t="shared" si="9"/>
        <v>0</v>
      </c>
    </row>
    <row r="67" spans="2:9" ht="15">
      <c r="B67" s="171" t="s">
        <v>522</v>
      </c>
      <c r="C67" s="173"/>
      <c r="D67" s="191"/>
      <c r="E67" s="185"/>
      <c r="F67" s="191">
        <f t="shared" si="10"/>
        <v>0</v>
      </c>
      <c r="G67" s="185"/>
      <c r="H67" s="185"/>
      <c r="I67" s="185">
        <f t="shared" si="9"/>
        <v>0</v>
      </c>
    </row>
    <row r="68" spans="2:9" ht="15">
      <c r="B68" s="171" t="s">
        <v>523</v>
      </c>
      <c r="C68" s="173"/>
      <c r="D68" s="191"/>
      <c r="E68" s="185"/>
      <c r="F68" s="191">
        <f t="shared" si="10"/>
        <v>0</v>
      </c>
      <c r="G68" s="185"/>
      <c r="H68" s="185"/>
      <c r="I68" s="185">
        <f t="shared" si="9"/>
        <v>0</v>
      </c>
    </row>
    <row r="69" spans="2:9" ht="15">
      <c r="B69" s="171" t="s">
        <v>524</v>
      </c>
      <c r="C69" s="173"/>
      <c r="D69" s="191"/>
      <c r="E69" s="185"/>
      <c r="F69" s="191">
        <f t="shared" si="10"/>
        <v>0</v>
      </c>
      <c r="G69" s="185"/>
      <c r="H69" s="185"/>
      <c r="I69" s="185">
        <f t="shared" si="9"/>
        <v>0</v>
      </c>
    </row>
    <row r="70" spans="2:9" ht="15">
      <c r="B70" s="171" t="s">
        <v>525</v>
      </c>
      <c r="C70" s="173"/>
      <c r="D70" s="191"/>
      <c r="E70" s="185"/>
      <c r="F70" s="191">
        <f t="shared" si="10"/>
        <v>0</v>
      </c>
      <c r="G70" s="185"/>
      <c r="H70" s="185"/>
      <c r="I70" s="185">
        <f t="shared" si="9"/>
        <v>0</v>
      </c>
    </row>
    <row r="71" spans="2:9" ht="15">
      <c r="B71" s="171" t="s">
        <v>526</v>
      </c>
      <c r="C71" s="173"/>
      <c r="D71" s="191"/>
      <c r="E71" s="185"/>
      <c r="F71" s="191">
        <f t="shared" si="10"/>
        <v>0</v>
      </c>
      <c r="G71" s="185"/>
      <c r="H71" s="185"/>
      <c r="I71" s="185">
        <f t="shared" si="9"/>
        <v>0</v>
      </c>
    </row>
    <row r="72" spans="2:9" ht="15">
      <c r="B72" s="171" t="s">
        <v>527</v>
      </c>
      <c r="C72" s="172"/>
      <c r="D72" s="191">
        <f>SUM(D73:D75)</f>
        <v>0</v>
      </c>
      <c r="E72" s="191">
        <f>SUM(E73:E75)</f>
        <v>0</v>
      </c>
      <c r="F72" s="191">
        <f>SUM(F73:F75)</f>
        <v>0</v>
      </c>
      <c r="G72" s="191">
        <f>SUM(G73:G75)</f>
        <v>0</v>
      </c>
      <c r="H72" s="191">
        <f>SUM(H73:H75)</f>
        <v>0</v>
      </c>
      <c r="I72" s="185">
        <f t="shared" si="9"/>
        <v>0</v>
      </c>
    </row>
    <row r="73" spans="2:9" ht="15">
      <c r="B73" s="171" t="s">
        <v>528</v>
      </c>
      <c r="C73" s="173"/>
      <c r="D73" s="191"/>
      <c r="E73" s="185"/>
      <c r="F73" s="191">
        <f t="shared" si="10"/>
        <v>0</v>
      </c>
      <c r="G73" s="185"/>
      <c r="H73" s="185"/>
      <c r="I73" s="185">
        <f t="shared" si="9"/>
        <v>0</v>
      </c>
    </row>
    <row r="74" spans="2:9" ht="15">
      <c r="B74" s="171" t="s">
        <v>529</v>
      </c>
      <c r="C74" s="173"/>
      <c r="D74" s="191"/>
      <c r="E74" s="185"/>
      <c r="F74" s="191">
        <f t="shared" si="10"/>
        <v>0</v>
      </c>
      <c r="G74" s="185"/>
      <c r="H74" s="185"/>
      <c r="I74" s="185">
        <f t="shared" si="9"/>
        <v>0</v>
      </c>
    </row>
    <row r="75" spans="2:9" ht="15">
      <c r="B75" s="171" t="s">
        <v>530</v>
      </c>
      <c r="C75" s="173"/>
      <c r="D75" s="191"/>
      <c r="E75" s="185"/>
      <c r="F75" s="191">
        <f t="shared" si="10"/>
        <v>0</v>
      </c>
      <c r="G75" s="185"/>
      <c r="H75" s="185"/>
      <c r="I75" s="185">
        <f t="shared" si="9"/>
        <v>0</v>
      </c>
    </row>
    <row r="76" spans="2:9" ht="15">
      <c r="B76" s="171" t="s">
        <v>531</v>
      </c>
      <c r="C76" s="172"/>
      <c r="D76" s="191">
        <f>SUM(D77:D83)</f>
        <v>0</v>
      </c>
      <c r="E76" s="191">
        <f>SUM(E77:E83)</f>
        <v>0</v>
      </c>
      <c r="F76" s="191">
        <f>SUM(F77:F83)</f>
        <v>0</v>
      </c>
      <c r="G76" s="191">
        <f>SUM(G77:G83)</f>
        <v>0</v>
      </c>
      <c r="H76" s="191">
        <f>SUM(H77:H83)</f>
        <v>0</v>
      </c>
      <c r="I76" s="185">
        <f t="shared" si="9"/>
        <v>0</v>
      </c>
    </row>
    <row r="77" spans="2:9" ht="15">
      <c r="B77" s="171" t="s">
        <v>532</v>
      </c>
      <c r="C77" s="173"/>
      <c r="D77" s="191"/>
      <c r="E77" s="185"/>
      <c r="F77" s="191">
        <f t="shared" si="10"/>
        <v>0</v>
      </c>
      <c r="G77" s="185"/>
      <c r="H77" s="185"/>
      <c r="I77" s="185">
        <f t="shared" si="9"/>
        <v>0</v>
      </c>
    </row>
    <row r="78" spans="2:9" ht="15">
      <c r="B78" s="171" t="s">
        <v>533</v>
      </c>
      <c r="C78" s="173"/>
      <c r="D78" s="191"/>
      <c r="E78" s="185"/>
      <c r="F78" s="191">
        <f t="shared" si="10"/>
        <v>0</v>
      </c>
      <c r="G78" s="185"/>
      <c r="H78" s="185"/>
      <c r="I78" s="185">
        <f t="shared" si="9"/>
        <v>0</v>
      </c>
    </row>
    <row r="79" spans="2:9" ht="15">
      <c r="B79" s="171" t="s">
        <v>534</v>
      </c>
      <c r="C79" s="173"/>
      <c r="D79" s="191"/>
      <c r="E79" s="185"/>
      <c r="F79" s="191">
        <f t="shared" si="10"/>
        <v>0</v>
      </c>
      <c r="G79" s="185"/>
      <c r="H79" s="185"/>
      <c r="I79" s="185">
        <f t="shared" si="9"/>
        <v>0</v>
      </c>
    </row>
    <row r="80" spans="2:9" ht="15">
      <c r="B80" s="171" t="s">
        <v>535</v>
      </c>
      <c r="C80" s="173"/>
      <c r="D80" s="191"/>
      <c r="E80" s="185"/>
      <c r="F80" s="191">
        <f t="shared" si="10"/>
        <v>0</v>
      </c>
      <c r="G80" s="185"/>
      <c r="H80" s="185"/>
      <c r="I80" s="185">
        <f t="shared" si="9"/>
        <v>0</v>
      </c>
    </row>
    <row r="81" spans="2:9" ht="15">
      <c r="B81" s="171" t="s">
        <v>536</v>
      </c>
      <c r="C81" s="173"/>
      <c r="D81" s="191"/>
      <c r="E81" s="185"/>
      <c r="F81" s="191">
        <f t="shared" si="10"/>
        <v>0</v>
      </c>
      <c r="G81" s="185"/>
      <c r="H81" s="185"/>
      <c r="I81" s="185">
        <f t="shared" si="9"/>
        <v>0</v>
      </c>
    </row>
    <row r="82" spans="2:9" ht="15">
      <c r="B82" s="171" t="s">
        <v>537</v>
      </c>
      <c r="C82" s="173"/>
      <c r="D82" s="191"/>
      <c r="E82" s="185"/>
      <c r="F82" s="191">
        <f t="shared" si="10"/>
        <v>0</v>
      </c>
      <c r="G82" s="185"/>
      <c r="H82" s="185"/>
      <c r="I82" s="185">
        <f t="shared" si="9"/>
        <v>0</v>
      </c>
    </row>
    <row r="83" spans="2:9" ht="15">
      <c r="B83" s="171" t="s">
        <v>538</v>
      </c>
      <c r="C83" s="173"/>
      <c r="D83" s="191"/>
      <c r="E83" s="185"/>
      <c r="F83" s="191">
        <f t="shared" si="10"/>
        <v>0</v>
      </c>
      <c r="G83" s="185"/>
      <c r="H83" s="185"/>
      <c r="I83" s="185">
        <f t="shared" si="9"/>
        <v>0</v>
      </c>
    </row>
    <row r="84" spans="2:9" ht="15">
      <c r="B84" s="174"/>
      <c r="C84" s="175"/>
      <c r="D84" s="202"/>
      <c r="E84" s="195"/>
      <c r="F84" s="195"/>
      <c r="G84" s="195"/>
      <c r="H84" s="195"/>
      <c r="I84" s="195"/>
    </row>
    <row r="85" spans="2:9" ht="15">
      <c r="B85" s="176" t="s">
        <v>539</v>
      </c>
      <c r="C85" s="177"/>
      <c r="D85" s="203">
        <f aca="true" t="shared" si="12" ref="D85:I85">D86+D104+D94+D114+D124+D134+D138+D147+D151</f>
        <v>0</v>
      </c>
      <c r="E85" s="203">
        <f>E86+E104+E94+E114+E124+E134+E138+E147+E151</f>
        <v>0</v>
      </c>
      <c r="F85" s="203">
        <f t="shared" si="12"/>
        <v>0</v>
      </c>
      <c r="G85" s="203">
        <f>G86+G104+G94+G114+G124+G134+G138+G147+G151</f>
        <v>0</v>
      </c>
      <c r="H85" s="203">
        <f>H86+H104+H94+H114+H124+H134+H138+H147+H151</f>
        <v>0</v>
      </c>
      <c r="I85" s="203">
        <f t="shared" si="12"/>
        <v>0</v>
      </c>
    </row>
    <row r="86" spans="2:9" ht="15">
      <c r="B86" s="171" t="s">
        <v>466</v>
      </c>
      <c r="C86" s="172"/>
      <c r="D86" s="191">
        <f>SUM(D87:D93)</f>
        <v>0</v>
      </c>
      <c r="E86" s="191">
        <f>SUM(E87:E93)</f>
        <v>0</v>
      </c>
      <c r="F86" s="191">
        <f>SUM(F87:F93)</f>
        <v>0</v>
      </c>
      <c r="G86" s="191">
        <f>SUM(G87:G93)</f>
        <v>0</v>
      </c>
      <c r="H86" s="191">
        <f>SUM(H87:H93)</f>
        <v>0</v>
      </c>
      <c r="I86" s="185">
        <f aca="true" t="shared" si="13" ref="I86:I149">F86-G86</f>
        <v>0</v>
      </c>
    </row>
    <row r="87" spans="2:9" ht="15">
      <c r="B87" s="171" t="s">
        <v>467</v>
      </c>
      <c r="C87" s="173"/>
      <c r="D87" s="191"/>
      <c r="E87" s="185"/>
      <c r="F87" s="191">
        <f aca="true" t="shared" si="14" ref="F87:F103">D87+E87</f>
        <v>0</v>
      </c>
      <c r="G87" s="185"/>
      <c r="H87" s="185"/>
      <c r="I87" s="185">
        <f t="shared" si="13"/>
        <v>0</v>
      </c>
    </row>
    <row r="88" spans="2:9" ht="15">
      <c r="B88" s="171" t="s">
        <v>468</v>
      </c>
      <c r="C88" s="173"/>
      <c r="D88" s="191"/>
      <c r="E88" s="185"/>
      <c r="F88" s="191">
        <f t="shared" si="14"/>
        <v>0</v>
      </c>
      <c r="G88" s="185"/>
      <c r="H88" s="185"/>
      <c r="I88" s="185">
        <f t="shared" si="13"/>
        <v>0</v>
      </c>
    </row>
    <row r="89" spans="2:9" ht="15">
      <c r="B89" s="171" t="s">
        <v>469</v>
      </c>
      <c r="C89" s="173"/>
      <c r="D89" s="191"/>
      <c r="E89" s="185"/>
      <c r="F89" s="191">
        <f t="shared" si="14"/>
        <v>0</v>
      </c>
      <c r="G89" s="185"/>
      <c r="H89" s="185"/>
      <c r="I89" s="185">
        <f t="shared" si="13"/>
        <v>0</v>
      </c>
    </row>
    <row r="90" spans="2:9" ht="15">
      <c r="B90" s="171" t="s">
        <v>470</v>
      </c>
      <c r="C90" s="173"/>
      <c r="D90" s="191"/>
      <c r="E90" s="185"/>
      <c r="F90" s="191">
        <f t="shared" si="14"/>
        <v>0</v>
      </c>
      <c r="G90" s="185"/>
      <c r="H90" s="185"/>
      <c r="I90" s="185">
        <f t="shared" si="13"/>
        <v>0</v>
      </c>
    </row>
    <row r="91" spans="2:9" ht="15">
      <c r="B91" s="171" t="s">
        <v>471</v>
      </c>
      <c r="C91" s="173"/>
      <c r="D91" s="191"/>
      <c r="E91" s="185"/>
      <c r="F91" s="191">
        <f t="shared" si="14"/>
        <v>0</v>
      </c>
      <c r="G91" s="185"/>
      <c r="H91" s="185"/>
      <c r="I91" s="185">
        <f t="shared" si="13"/>
        <v>0</v>
      </c>
    </row>
    <row r="92" spans="2:9" ht="15">
      <c r="B92" s="171" t="s">
        <v>472</v>
      </c>
      <c r="C92" s="173"/>
      <c r="D92" s="191"/>
      <c r="E92" s="185"/>
      <c r="F92" s="191">
        <f t="shared" si="14"/>
        <v>0</v>
      </c>
      <c r="G92" s="185"/>
      <c r="H92" s="185"/>
      <c r="I92" s="185">
        <f t="shared" si="13"/>
        <v>0</v>
      </c>
    </row>
    <row r="93" spans="2:9" ht="15">
      <c r="B93" s="171" t="s">
        <v>473</v>
      </c>
      <c r="C93" s="173"/>
      <c r="D93" s="191"/>
      <c r="E93" s="185"/>
      <c r="F93" s="191">
        <f t="shared" si="14"/>
        <v>0</v>
      </c>
      <c r="G93" s="185"/>
      <c r="H93" s="185"/>
      <c r="I93" s="185">
        <f t="shared" si="13"/>
        <v>0</v>
      </c>
    </row>
    <row r="94" spans="2:9" ht="15">
      <c r="B94" s="171" t="s">
        <v>474</v>
      </c>
      <c r="C94" s="172"/>
      <c r="D94" s="191">
        <f>SUM(D95:D103)</f>
        <v>0</v>
      </c>
      <c r="E94" s="191">
        <f>SUM(E95:E103)</f>
        <v>0</v>
      </c>
      <c r="F94" s="191">
        <f>SUM(F95:F103)</f>
        <v>0</v>
      </c>
      <c r="G94" s="191">
        <f>SUM(G95:G103)</f>
        <v>0</v>
      </c>
      <c r="H94" s="191">
        <f>SUM(H95:H103)</f>
        <v>0</v>
      </c>
      <c r="I94" s="185">
        <f t="shared" si="13"/>
        <v>0</v>
      </c>
    </row>
    <row r="95" spans="2:9" ht="15">
      <c r="B95" s="171" t="s">
        <v>475</v>
      </c>
      <c r="C95" s="173"/>
      <c r="D95" s="191"/>
      <c r="E95" s="185"/>
      <c r="F95" s="191">
        <f t="shared" si="14"/>
        <v>0</v>
      </c>
      <c r="G95" s="185"/>
      <c r="H95" s="185"/>
      <c r="I95" s="185">
        <f t="shared" si="13"/>
        <v>0</v>
      </c>
    </row>
    <row r="96" spans="2:9" ht="15">
      <c r="B96" s="171" t="s">
        <v>476</v>
      </c>
      <c r="C96" s="173"/>
      <c r="D96" s="191"/>
      <c r="E96" s="185"/>
      <c r="F96" s="191">
        <f t="shared" si="14"/>
        <v>0</v>
      </c>
      <c r="G96" s="185"/>
      <c r="H96" s="185"/>
      <c r="I96" s="185">
        <f t="shared" si="13"/>
        <v>0</v>
      </c>
    </row>
    <row r="97" spans="2:9" ht="15">
      <c r="B97" s="171" t="s">
        <v>477</v>
      </c>
      <c r="C97" s="173"/>
      <c r="D97" s="191"/>
      <c r="E97" s="185"/>
      <c r="F97" s="191">
        <f t="shared" si="14"/>
        <v>0</v>
      </c>
      <c r="G97" s="185"/>
      <c r="H97" s="185"/>
      <c r="I97" s="185">
        <f t="shared" si="13"/>
        <v>0</v>
      </c>
    </row>
    <row r="98" spans="2:9" ht="15">
      <c r="B98" s="171" t="s">
        <v>478</v>
      </c>
      <c r="C98" s="173"/>
      <c r="D98" s="191"/>
      <c r="E98" s="185"/>
      <c r="F98" s="191">
        <f t="shared" si="14"/>
        <v>0</v>
      </c>
      <c r="G98" s="185"/>
      <c r="H98" s="185"/>
      <c r="I98" s="185">
        <f t="shared" si="13"/>
        <v>0</v>
      </c>
    </row>
    <row r="99" spans="2:9" ht="15">
      <c r="B99" s="171" t="s">
        <v>479</v>
      </c>
      <c r="C99" s="173"/>
      <c r="D99" s="191"/>
      <c r="E99" s="185"/>
      <c r="F99" s="191">
        <f t="shared" si="14"/>
        <v>0</v>
      </c>
      <c r="G99" s="185"/>
      <c r="H99" s="185"/>
      <c r="I99" s="185">
        <f t="shared" si="13"/>
        <v>0</v>
      </c>
    </row>
    <row r="100" spans="2:9" ht="15">
      <c r="B100" s="171" t="s">
        <v>480</v>
      </c>
      <c r="C100" s="173"/>
      <c r="D100" s="191"/>
      <c r="E100" s="185"/>
      <c r="F100" s="191">
        <f t="shared" si="14"/>
        <v>0</v>
      </c>
      <c r="G100" s="185"/>
      <c r="H100" s="185"/>
      <c r="I100" s="185">
        <f t="shared" si="13"/>
        <v>0</v>
      </c>
    </row>
    <row r="101" spans="2:9" ht="15">
      <c r="B101" s="171" t="s">
        <v>481</v>
      </c>
      <c r="C101" s="173"/>
      <c r="D101" s="191"/>
      <c r="E101" s="185"/>
      <c r="F101" s="191">
        <f t="shared" si="14"/>
        <v>0</v>
      </c>
      <c r="G101" s="185"/>
      <c r="H101" s="185"/>
      <c r="I101" s="185">
        <f t="shared" si="13"/>
        <v>0</v>
      </c>
    </row>
    <row r="102" spans="2:9" ht="15">
      <c r="B102" s="171" t="s">
        <v>482</v>
      </c>
      <c r="C102" s="173"/>
      <c r="D102" s="191"/>
      <c r="E102" s="185"/>
      <c r="F102" s="191">
        <f t="shared" si="14"/>
        <v>0</v>
      </c>
      <c r="G102" s="185"/>
      <c r="H102" s="185"/>
      <c r="I102" s="185">
        <f t="shared" si="13"/>
        <v>0</v>
      </c>
    </row>
    <row r="103" spans="2:9" ht="15">
      <c r="B103" s="171" t="s">
        <v>483</v>
      </c>
      <c r="C103" s="173"/>
      <c r="D103" s="191"/>
      <c r="E103" s="185"/>
      <c r="F103" s="191">
        <f t="shared" si="14"/>
        <v>0</v>
      </c>
      <c r="G103" s="185"/>
      <c r="H103" s="185"/>
      <c r="I103" s="185">
        <f t="shared" si="13"/>
        <v>0</v>
      </c>
    </row>
    <row r="104" spans="2:9" ht="15">
      <c r="B104" s="171" t="s">
        <v>484</v>
      </c>
      <c r="C104" s="172"/>
      <c r="D104" s="191">
        <f>SUM(D105:D113)</f>
        <v>0</v>
      </c>
      <c r="E104" s="191">
        <f>SUM(E105:E113)</f>
        <v>0</v>
      </c>
      <c r="F104" s="191">
        <f>SUM(F105:F113)</f>
        <v>0</v>
      </c>
      <c r="G104" s="191">
        <f>SUM(G105:G113)</f>
        <v>0</v>
      </c>
      <c r="H104" s="191">
        <f>SUM(H105:H113)</f>
        <v>0</v>
      </c>
      <c r="I104" s="185">
        <f t="shared" si="13"/>
        <v>0</v>
      </c>
    </row>
    <row r="105" spans="2:9" ht="15">
      <c r="B105" s="171" t="s">
        <v>485</v>
      </c>
      <c r="C105" s="173"/>
      <c r="D105" s="191"/>
      <c r="E105" s="185"/>
      <c r="F105" s="185">
        <f>D105+E105</f>
        <v>0</v>
      </c>
      <c r="G105" s="185"/>
      <c r="H105" s="185"/>
      <c r="I105" s="185">
        <f t="shared" si="13"/>
        <v>0</v>
      </c>
    </row>
    <row r="106" spans="2:9" ht="15">
      <c r="B106" s="171" t="s">
        <v>486</v>
      </c>
      <c r="C106" s="173"/>
      <c r="D106" s="191"/>
      <c r="E106" s="185"/>
      <c r="F106" s="185">
        <f aca="true" t="shared" si="15" ref="F106:F113">D106+E106</f>
        <v>0</v>
      </c>
      <c r="G106" s="185"/>
      <c r="H106" s="185"/>
      <c r="I106" s="185">
        <f t="shared" si="13"/>
        <v>0</v>
      </c>
    </row>
    <row r="107" spans="2:9" ht="15">
      <c r="B107" s="171" t="s">
        <v>487</v>
      </c>
      <c r="C107" s="173"/>
      <c r="D107" s="191"/>
      <c r="E107" s="185"/>
      <c r="F107" s="185">
        <f t="shared" si="15"/>
        <v>0</v>
      </c>
      <c r="G107" s="185"/>
      <c r="H107" s="185"/>
      <c r="I107" s="185">
        <f t="shared" si="13"/>
        <v>0</v>
      </c>
    </row>
    <row r="108" spans="2:9" ht="15">
      <c r="B108" s="171" t="s">
        <v>488</v>
      </c>
      <c r="C108" s="173"/>
      <c r="D108" s="191"/>
      <c r="E108" s="185"/>
      <c r="F108" s="185">
        <f t="shared" si="15"/>
        <v>0</v>
      </c>
      <c r="G108" s="185"/>
      <c r="H108" s="185"/>
      <c r="I108" s="185">
        <f t="shared" si="13"/>
        <v>0</v>
      </c>
    </row>
    <row r="109" spans="2:9" ht="15">
      <c r="B109" s="171" t="s">
        <v>489</v>
      </c>
      <c r="C109" s="173"/>
      <c r="D109" s="191"/>
      <c r="E109" s="185"/>
      <c r="F109" s="185">
        <f t="shared" si="15"/>
        <v>0</v>
      </c>
      <c r="G109" s="185"/>
      <c r="H109" s="185"/>
      <c r="I109" s="185">
        <f t="shared" si="13"/>
        <v>0</v>
      </c>
    </row>
    <row r="110" spans="2:9" ht="15">
      <c r="B110" s="171" t="s">
        <v>490</v>
      </c>
      <c r="C110" s="173"/>
      <c r="D110" s="191"/>
      <c r="E110" s="185"/>
      <c r="F110" s="185">
        <f t="shared" si="15"/>
        <v>0</v>
      </c>
      <c r="G110" s="185"/>
      <c r="H110" s="185"/>
      <c r="I110" s="185">
        <f t="shared" si="13"/>
        <v>0</v>
      </c>
    </row>
    <row r="111" spans="2:9" ht="15">
      <c r="B111" s="171" t="s">
        <v>491</v>
      </c>
      <c r="C111" s="173"/>
      <c r="D111" s="191"/>
      <c r="E111" s="185"/>
      <c r="F111" s="185">
        <f t="shared" si="15"/>
        <v>0</v>
      </c>
      <c r="G111" s="185"/>
      <c r="H111" s="185"/>
      <c r="I111" s="185">
        <f t="shared" si="13"/>
        <v>0</v>
      </c>
    </row>
    <row r="112" spans="2:9" ht="15">
      <c r="B112" s="171" t="s">
        <v>492</v>
      </c>
      <c r="C112" s="173"/>
      <c r="D112" s="191"/>
      <c r="E112" s="185"/>
      <c r="F112" s="185">
        <f t="shared" si="15"/>
        <v>0</v>
      </c>
      <c r="G112" s="185"/>
      <c r="H112" s="185"/>
      <c r="I112" s="185">
        <f t="shared" si="13"/>
        <v>0</v>
      </c>
    </row>
    <row r="113" spans="2:9" ht="15">
      <c r="B113" s="171" t="s">
        <v>493</v>
      </c>
      <c r="C113" s="173"/>
      <c r="D113" s="191"/>
      <c r="E113" s="185"/>
      <c r="F113" s="185">
        <f t="shared" si="15"/>
        <v>0</v>
      </c>
      <c r="G113" s="185"/>
      <c r="H113" s="185"/>
      <c r="I113" s="185">
        <f t="shared" si="13"/>
        <v>0</v>
      </c>
    </row>
    <row r="114" spans="2:9" ht="25.5" customHeight="1">
      <c r="B114" s="319" t="s">
        <v>494</v>
      </c>
      <c r="C114" s="320"/>
      <c r="D114" s="191">
        <f>SUM(D115:D123)</f>
        <v>0</v>
      </c>
      <c r="E114" s="191">
        <f>SUM(E115:E123)</f>
        <v>0</v>
      </c>
      <c r="F114" s="191">
        <f>SUM(F115:F123)</f>
        <v>0</v>
      </c>
      <c r="G114" s="191">
        <f>SUM(G115:G123)</f>
        <v>0</v>
      </c>
      <c r="H114" s="191">
        <f>SUM(H115:H123)</f>
        <v>0</v>
      </c>
      <c r="I114" s="185">
        <f t="shared" si="13"/>
        <v>0</v>
      </c>
    </row>
    <row r="115" spans="2:9" ht="15">
      <c r="B115" s="171" t="s">
        <v>495</v>
      </c>
      <c r="C115" s="173"/>
      <c r="D115" s="191"/>
      <c r="E115" s="185"/>
      <c r="F115" s="185">
        <f>D115+E115</f>
        <v>0</v>
      </c>
      <c r="G115" s="185"/>
      <c r="H115" s="185"/>
      <c r="I115" s="185">
        <f t="shared" si="13"/>
        <v>0</v>
      </c>
    </row>
    <row r="116" spans="2:9" ht="15">
      <c r="B116" s="171" t="s">
        <v>496</v>
      </c>
      <c r="C116" s="173"/>
      <c r="D116" s="191"/>
      <c r="E116" s="185"/>
      <c r="F116" s="185">
        <f aca="true" t="shared" si="16" ref="F116:F123">D116+E116</f>
        <v>0</v>
      </c>
      <c r="G116" s="185"/>
      <c r="H116" s="185"/>
      <c r="I116" s="185">
        <f t="shared" si="13"/>
        <v>0</v>
      </c>
    </row>
    <row r="117" spans="2:9" ht="15">
      <c r="B117" s="171" t="s">
        <v>497</v>
      </c>
      <c r="C117" s="173"/>
      <c r="D117" s="191"/>
      <c r="E117" s="185"/>
      <c r="F117" s="185">
        <f t="shared" si="16"/>
        <v>0</v>
      </c>
      <c r="G117" s="185"/>
      <c r="H117" s="185"/>
      <c r="I117" s="185">
        <f t="shared" si="13"/>
        <v>0</v>
      </c>
    </row>
    <row r="118" spans="2:9" ht="15">
      <c r="B118" s="171" t="s">
        <v>498</v>
      </c>
      <c r="C118" s="173"/>
      <c r="D118" s="191"/>
      <c r="E118" s="185"/>
      <c r="F118" s="185">
        <f t="shared" si="16"/>
        <v>0</v>
      </c>
      <c r="G118" s="185"/>
      <c r="H118" s="185"/>
      <c r="I118" s="185">
        <f t="shared" si="13"/>
        <v>0</v>
      </c>
    </row>
    <row r="119" spans="2:9" ht="15">
      <c r="B119" s="171" t="s">
        <v>499</v>
      </c>
      <c r="C119" s="173"/>
      <c r="D119" s="191"/>
      <c r="E119" s="185"/>
      <c r="F119" s="185">
        <f t="shared" si="16"/>
        <v>0</v>
      </c>
      <c r="G119" s="185"/>
      <c r="H119" s="185"/>
      <c r="I119" s="185">
        <f t="shared" si="13"/>
        <v>0</v>
      </c>
    </row>
    <row r="120" spans="2:9" ht="15">
      <c r="B120" s="171" t="s">
        <v>500</v>
      </c>
      <c r="C120" s="173"/>
      <c r="D120" s="191"/>
      <c r="E120" s="185"/>
      <c r="F120" s="185">
        <f t="shared" si="16"/>
        <v>0</v>
      </c>
      <c r="G120" s="185"/>
      <c r="H120" s="185"/>
      <c r="I120" s="185">
        <f t="shared" si="13"/>
        <v>0</v>
      </c>
    </row>
    <row r="121" spans="2:9" ht="15">
      <c r="B121" s="171" t="s">
        <v>501</v>
      </c>
      <c r="C121" s="173"/>
      <c r="D121" s="191"/>
      <c r="E121" s="185"/>
      <c r="F121" s="185">
        <f t="shared" si="16"/>
        <v>0</v>
      </c>
      <c r="G121" s="185"/>
      <c r="H121" s="185"/>
      <c r="I121" s="185">
        <f t="shared" si="13"/>
        <v>0</v>
      </c>
    </row>
    <row r="122" spans="2:9" ht="15">
      <c r="B122" s="171" t="s">
        <v>502</v>
      </c>
      <c r="C122" s="173"/>
      <c r="D122" s="191"/>
      <c r="E122" s="185"/>
      <c r="F122" s="185">
        <f t="shared" si="16"/>
        <v>0</v>
      </c>
      <c r="G122" s="185"/>
      <c r="H122" s="185"/>
      <c r="I122" s="185">
        <f t="shared" si="13"/>
        <v>0</v>
      </c>
    </row>
    <row r="123" spans="2:9" ht="15">
      <c r="B123" s="171" t="s">
        <v>503</v>
      </c>
      <c r="C123" s="173"/>
      <c r="D123" s="191"/>
      <c r="E123" s="185"/>
      <c r="F123" s="185">
        <f t="shared" si="16"/>
        <v>0</v>
      </c>
      <c r="G123" s="185"/>
      <c r="H123" s="185"/>
      <c r="I123" s="185">
        <f t="shared" si="13"/>
        <v>0</v>
      </c>
    </row>
    <row r="124" spans="2:9" ht="15">
      <c r="B124" s="171" t="s">
        <v>504</v>
      </c>
      <c r="C124" s="172"/>
      <c r="D124" s="191">
        <f>SUM(D125:D133)</f>
        <v>0</v>
      </c>
      <c r="E124" s="191">
        <f>SUM(E125:E133)</f>
        <v>0</v>
      </c>
      <c r="F124" s="191">
        <f>SUM(F125:F133)</f>
        <v>0</v>
      </c>
      <c r="G124" s="191">
        <f>SUM(G125:G133)</f>
        <v>0</v>
      </c>
      <c r="H124" s="191">
        <f>SUM(H125:H133)</f>
        <v>0</v>
      </c>
      <c r="I124" s="185">
        <f t="shared" si="13"/>
        <v>0</v>
      </c>
    </row>
    <row r="125" spans="2:9" ht="15">
      <c r="B125" s="171" t="s">
        <v>505</v>
      </c>
      <c r="C125" s="173"/>
      <c r="D125" s="191"/>
      <c r="E125" s="185"/>
      <c r="F125" s="185">
        <f>D125+E125</f>
        <v>0</v>
      </c>
      <c r="G125" s="185"/>
      <c r="H125" s="185"/>
      <c r="I125" s="185">
        <f t="shared" si="13"/>
        <v>0</v>
      </c>
    </row>
    <row r="126" spans="2:9" ht="15">
      <c r="B126" s="171" t="s">
        <v>506</v>
      </c>
      <c r="C126" s="173"/>
      <c r="D126" s="191"/>
      <c r="E126" s="185"/>
      <c r="F126" s="185">
        <f aca="true" t="shared" si="17" ref="F126:F133">D126+E126</f>
        <v>0</v>
      </c>
      <c r="G126" s="185"/>
      <c r="H126" s="185"/>
      <c r="I126" s="185">
        <f t="shared" si="13"/>
        <v>0</v>
      </c>
    </row>
    <row r="127" spans="2:9" ht="15">
      <c r="B127" s="171" t="s">
        <v>507</v>
      </c>
      <c r="C127" s="173"/>
      <c r="D127" s="191"/>
      <c r="E127" s="185"/>
      <c r="F127" s="185">
        <f t="shared" si="17"/>
        <v>0</v>
      </c>
      <c r="G127" s="185"/>
      <c r="H127" s="185"/>
      <c r="I127" s="185">
        <f t="shared" si="13"/>
        <v>0</v>
      </c>
    </row>
    <row r="128" spans="2:9" ht="15">
      <c r="B128" s="171" t="s">
        <v>508</v>
      </c>
      <c r="C128" s="173"/>
      <c r="D128" s="191"/>
      <c r="E128" s="185"/>
      <c r="F128" s="185">
        <f t="shared" si="17"/>
        <v>0</v>
      </c>
      <c r="G128" s="185"/>
      <c r="H128" s="185"/>
      <c r="I128" s="185">
        <f t="shared" si="13"/>
        <v>0</v>
      </c>
    </row>
    <row r="129" spans="2:9" ht="15">
      <c r="B129" s="171" t="s">
        <v>509</v>
      </c>
      <c r="C129" s="173"/>
      <c r="D129" s="191"/>
      <c r="E129" s="185"/>
      <c r="F129" s="185">
        <f t="shared" si="17"/>
        <v>0</v>
      </c>
      <c r="G129" s="185"/>
      <c r="H129" s="185"/>
      <c r="I129" s="185">
        <f t="shared" si="13"/>
        <v>0</v>
      </c>
    </row>
    <row r="130" spans="2:9" ht="15">
      <c r="B130" s="171" t="s">
        <v>510</v>
      </c>
      <c r="C130" s="173"/>
      <c r="D130" s="191"/>
      <c r="E130" s="185"/>
      <c r="F130" s="185">
        <f t="shared" si="17"/>
        <v>0</v>
      </c>
      <c r="G130" s="185"/>
      <c r="H130" s="185"/>
      <c r="I130" s="185">
        <f t="shared" si="13"/>
        <v>0</v>
      </c>
    </row>
    <row r="131" spans="2:9" ht="15">
      <c r="B131" s="171" t="s">
        <v>511</v>
      </c>
      <c r="C131" s="173"/>
      <c r="D131" s="191"/>
      <c r="E131" s="185"/>
      <c r="F131" s="185">
        <f t="shared" si="17"/>
        <v>0</v>
      </c>
      <c r="G131" s="185"/>
      <c r="H131" s="185"/>
      <c r="I131" s="185">
        <f t="shared" si="13"/>
        <v>0</v>
      </c>
    </row>
    <row r="132" spans="2:9" ht="15">
      <c r="B132" s="171" t="s">
        <v>512</v>
      </c>
      <c r="C132" s="173"/>
      <c r="D132" s="191"/>
      <c r="E132" s="185"/>
      <c r="F132" s="185">
        <f t="shared" si="17"/>
        <v>0</v>
      </c>
      <c r="G132" s="185"/>
      <c r="H132" s="185"/>
      <c r="I132" s="185">
        <f t="shared" si="13"/>
        <v>0</v>
      </c>
    </row>
    <row r="133" spans="2:9" ht="15">
      <c r="B133" s="171" t="s">
        <v>513</v>
      </c>
      <c r="C133" s="173"/>
      <c r="D133" s="191"/>
      <c r="E133" s="185"/>
      <c r="F133" s="185">
        <f t="shared" si="17"/>
        <v>0</v>
      </c>
      <c r="G133" s="185"/>
      <c r="H133" s="185"/>
      <c r="I133" s="185">
        <f t="shared" si="13"/>
        <v>0</v>
      </c>
    </row>
    <row r="134" spans="2:9" ht="15">
      <c r="B134" s="171" t="s">
        <v>514</v>
      </c>
      <c r="C134" s="172"/>
      <c r="D134" s="191">
        <f>SUM(D135:D137)</f>
        <v>0</v>
      </c>
      <c r="E134" s="191">
        <f>SUM(E135:E137)</f>
        <v>0</v>
      </c>
      <c r="F134" s="191">
        <f>SUM(F135:F137)</f>
        <v>0</v>
      </c>
      <c r="G134" s="191">
        <f>SUM(G135:G137)</f>
        <v>0</v>
      </c>
      <c r="H134" s="191">
        <f>SUM(H135:H137)</f>
        <v>0</v>
      </c>
      <c r="I134" s="185">
        <f t="shared" si="13"/>
        <v>0</v>
      </c>
    </row>
    <row r="135" spans="2:9" ht="15">
      <c r="B135" s="171" t="s">
        <v>515</v>
      </c>
      <c r="C135" s="173"/>
      <c r="D135" s="191"/>
      <c r="E135" s="185"/>
      <c r="F135" s="185">
        <f>D135+E135</f>
        <v>0</v>
      </c>
      <c r="G135" s="185"/>
      <c r="H135" s="185"/>
      <c r="I135" s="185">
        <f t="shared" si="13"/>
        <v>0</v>
      </c>
    </row>
    <row r="136" spans="2:9" ht="15">
      <c r="B136" s="171" t="s">
        <v>516</v>
      </c>
      <c r="C136" s="173"/>
      <c r="D136" s="191"/>
      <c r="E136" s="185"/>
      <c r="F136" s="185">
        <f>D136+E136</f>
        <v>0</v>
      </c>
      <c r="G136" s="185"/>
      <c r="H136" s="185"/>
      <c r="I136" s="185">
        <f t="shared" si="13"/>
        <v>0</v>
      </c>
    </row>
    <row r="137" spans="2:9" ht="15">
      <c r="B137" s="171" t="s">
        <v>517</v>
      </c>
      <c r="C137" s="173"/>
      <c r="D137" s="191"/>
      <c r="E137" s="185"/>
      <c r="F137" s="185">
        <f>D137+E137</f>
        <v>0</v>
      </c>
      <c r="G137" s="185"/>
      <c r="H137" s="185"/>
      <c r="I137" s="185">
        <f t="shared" si="13"/>
        <v>0</v>
      </c>
    </row>
    <row r="138" spans="2:9" ht="15">
      <c r="B138" s="171" t="s">
        <v>518</v>
      </c>
      <c r="C138" s="172"/>
      <c r="D138" s="191">
        <f>SUM(D139:D146)</f>
        <v>0</v>
      </c>
      <c r="E138" s="191">
        <f>SUM(E139:E146)</f>
        <v>0</v>
      </c>
      <c r="F138" s="191">
        <f>F139+F140+F141+F142+F143+F145+F146</f>
        <v>0</v>
      </c>
      <c r="G138" s="191">
        <f>SUM(G139:G146)</f>
        <v>0</v>
      </c>
      <c r="H138" s="191">
        <f>SUM(H139:H146)</f>
        <v>0</v>
      </c>
      <c r="I138" s="185">
        <f t="shared" si="13"/>
        <v>0</v>
      </c>
    </row>
    <row r="139" spans="2:9" ht="15">
      <c r="B139" s="171" t="s">
        <v>519</v>
      </c>
      <c r="C139" s="173"/>
      <c r="D139" s="191"/>
      <c r="E139" s="185"/>
      <c r="F139" s="185">
        <f>D139+E139</f>
        <v>0</v>
      </c>
      <c r="G139" s="185"/>
      <c r="H139" s="185"/>
      <c r="I139" s="185">
        <f t="shared" si="13"/>
        <v>0</v>
      </c>
    </row>
    <row r="140" spans="2:9" ht="15">
      <c r="B140" s="171" t="s">
        <v>520</v>
      </c>
      <c r="C140" s="173"/>
      <c r="D140" s="191"/>
      <c r="E140" s="185"/>
      <c r="F140" s="185">
        <f aca="true" t="shared" si="18" ref="F140:F146">D140+E140</f>
        <v>0</v>
      </c>
      <c r="G140" s="185"/>
      <c r="H140" s="185"/>
      <c r="I140" s="185">
        <f t="shared" si="13"/>
        <v>0</v>
      </c>
    </row>
    <row r="141" spans="2:9" ht="15">
      <c r="B141" s="171" t="s">
        <v>521</v>
      </c>
      <c r="C141" s="173"/>
      <c r="D141" s="191"/>
      <c r="E141" s="185"/>
      <c r="F141" s="185">
        <f t="shared" si="18"/>
        <v>0</v>
      </c>
      <c r="G141" s="185"/>
      <c r="H141" s="185"/>
      <c r="I141" s="185">
        <f t="shared" si="13"/>
        <v>0</v>
      </c>
    </row>
    <row r="142" spans="2:9" ht="15">
      <c r="B142" s="171" t="s">
        <v>522</v>
      </c>
      <c r="C142" s="173"/>
      <c r="D142" s="191"/>
      <c r="E142" s="185"/>
      <c r="F142" s="185">
        <f t="shared" si="18"/>
        <v>0</v>
      </c>
      <c r="G142" s="185"/>
      <c r="H142" s="185"/>
      <c r="I142" s="185">
        <f t="shared" si="13"/>
        <v>0</v>
      </c>
    </row>
    <row r="143" spans="2:9" ht="15">
      <c r="B143" s="171" t="s">
        <v>523</v>
      </c>
      <c r="C143" s="173"/>
      <c r="D143" s="191"/>
      <c r="E143" s="185"/>
      <c r="F143" s="185">
        <f t="shared" si="18"/>
        <v>0</v>
      </c>
      <c r="G143" s="185"/>
      <c r="H143" s="185"/>
      <c r="I143" s="185">
        <f t="shared" si="13"/>
        <v>0</v>
      </c>
    </row>
    <row r="144" spans="2:9" ht="15">
      <c r="B144" s="171" t="s">
        <v>524</v>
      </c>
      <c r="C144" s="173"/>
      <c r="D144" s="191"/>
      <c r="E144" s="185"/>
      <c r="F144" s="185">
        <f t="shared" si="18"/>
        <v>0</v>
      </c>
      <c r="G144" s="185"/>
      <c r="H144" s="185"/>
      <c r="I144" s="185">
        <f t="shared" si="13"/>
        <v>0</v>
      </c>
    </row>
    <row r="145" spans="2:9" ht="15">
      <c r="B145" s="171" t="s">
        <v>525</v>
      </c>
      <c r="C145" s="173"/>
      <c r="D145" s="191"/>
      <c r="E145" s="185"/>
      <c r="F145" s="185">
        <f t="shared" si="18"/>
        <v>0</v>
      </c>
      <c r="G145" s="185"/>
      <c r="H145" s="185"/>
      <c r="I145" s="185">
        <f t="shared" si="13"/>
        <v>0</v>
      </c>
    </row>
    <row r="146" spans="2:9" ht="15">
      <c r="B146" s="171" t="s">
        <v>526</v>
      </c>
      <c r="C146" s="173"/>
      <c r="D146" s="191"/>
      <c r="E146" s="185"/>
      <c r="F146" s="185">
        <f t="shared" si="18"/>
        <v>0</v>
      </c>
      <c r="G146" s="185"/>
      <c r="H146" s="185"/>
      <c r="I146" s="185">
        <f t="shared" si="13"/>
        <v>0</v>
      </c>
    </row>
    <row r="147" spans="2:9" ht="15">
      <c r="B147" s="171" t="s">
        <v>527</v>
      </c>
      <c r="C147" s="172"/>
      <c r="D147" s="191">
        <f>SUM(D148:D150)</f>
        <v>0</v>
      </c>
      <c r="E147" s="191">
        <f>SUM(E148:E150)</f>
        <v>0</v>
      </c>
      <c r="F147" s="191">
        <f>SUM(F148:F150)</f>
        <v>0</v>
      </c>
      <c r="G147" s="191">
        <f>SUM(G148:G150)</f>
        <v>0</v>
      </c>
      <c r="H147" s="191">
        <f>SUM(H148:H150)</f>
        <v>0</v>
      </c>
      <c r="I147" s="185">
        <f t="shared" si="13"/>
        <v>0</v>
      </c>
    </row>
    <row r="148" spans="2:9" ht="15">
      <c r="B148" s="171" t="s">
        <v>528</v>
      </c>
      <c r="C148" s="173"/>
      <c r="D148" s="191"/>
      <c r="E148" s="185"/>
      <c r="F148" s="185">
        <f>D148+E148</f>
        <v>0</v>
      </c>
      <c r="G148" s="185"/>
      <c r="H148" s="185"/>
      <c r="I148" s="185">
        <f t="shared" si="13"/>
        <v>0</v>
      </c>
    </row>
    <row r="149" spans="2:9" ht="15">
      <c r="B149" s="171" t="s">
        <v>529</v>
      </c>
      <c r="C149" s="173"/>
      <c r="D149" s="191"/>
      <c r="E149" s="185"/>
      <c r="F149" s="185">
        <f>D149+E149</f>
        <v>0</v>
      </c>
      <c r="G149" s="185"/>
      <c r="H149" s="185"/>
      <c r="I149" s="185">
        <f t="shared" si="13"/>
        <v>0</v>
      </c>
    </row>
    <row r="150" spans="2:9" ht="15">
      <c r="B150" s="171" t="s">
        <v>530</v>
      </c>
      <c r="C150" s="173"/>
      <c r="D150" s="191"/>
      <c r="E150" s="185"/>
      <c r="F150" s="185">
        <f>D150+E150</f>
        <v>0</v>
      </c>
      <c r="G150" s="185"/>
      <c r="H150" s="185"/>
      <c r="I150" s="185">
        <f aca="true" t="shared" si="19" ref="I150:I158">F150-G150</f>
        <v>0</v>
      </c>
    </row>
    <row r="151" spans="2:9" ht="15">
      <c r="B151" s="171" t="s">
        <v>531</v>
      </c>
      <c r="C151" s="172"/>
      <c r="D151" s="191">
        <f>SUM(D152:D158)</f>
        <v>0</v>
      </c>
      <c r="E151" s="191">
        <f>SUM(E152:E158)</f>
        <v>0</v>
      </c>
      <c r="F151" s="191">
        <f>SUM(F152:F158)</f>
        <v>0</v>
      </c>
      <c r="G151" s="191">
        <f>SUM(G152:G158)</f>
        <v>0</v>
      </c>
      <c r="H151" s="191">
        <f>SUM(H152:H158)</f>
        <v>0</v>
      </c>
      <c r="I151" s="185">
        <f t="shared" si="19"/>
        <v>0</v>
      </c>
    </row>
    <row r="152" spans="2:9" ht="15">
      <c r="B152" s="171" t="s">
        <v>532</v>
      </c>
      <c r="C152" s="173"/>
      <c r="D152" s="191"/>
      <c r="E152" s="185"/>
      <c r="F152" s="185">
        <f>D152+E152</f>
        <v>0</v>
      </c>
      <c r="G152" s="185"/>
      <c r="H152" s="185"/>
      <c r="I152" s="185">
        <f t="shared" si="19"/>
        <v>0</v>
      </c>
    </row>
    <row r="153" spans="2:9" ht="15">
      <c r="B153" s="171" t="s">
        <v>533</v>
      </c>
      <c r="C153" s="173"/>
      <c r="D153" s="191"/>
      <c r="E153" s="185"/>
      <c r="F153" s="185">
        <f aca="true" t="shared" si="20" ref="F153:F158">D153+E153</f>
        <v>0</v>
      </c>
      <c r="G153" s="185"/>
      <c r="H153" s="185"/>
      <c r="I153" s="185">
        <f t="shared" si="19"/>
        <v>0</v>
      </c>
    </row>
    <row r="154" spans="2:9" ht="15">
      <c r="B154" s="171" t="s">
        <v>534</v>
      </c>
      <c r="C154" s="173"/>
      <c r="D154" s="191"/>
      <c r="E154" s="185"/>
      <c r="F154" s="185">
        <f t="shared" si="20"/>
        <v>0</v>
      </c>
      <c r="G154" s="185"/>
      <c r="H154" s="185"/>
      <c r="I154" s="185">
        <f t="shared" si="19"/>
        <v>0</v>
      </c>
    </row>
    <row r="155" spans="2:9" ht="15">
      <c r="B155" s="171" t="s">
        <v>535</v>
      </c>
      <c r="C155" s="173"/>
      <c r="D155" s="191"/>
      <c r="E155" s="185"/>
      <c r="F155" s="185">
        <f t="shared" si="20"/>
        <v>0</v>
      </c>
      <c r="G155" s="185"/>
      <c r="H155" s="185"/>
      <c r="I155" s="185">
        <f t="shared" si="19"/>
        <v>0</v>
      </c>
    </row>
    <row r="156" spans="2:9" ht="15">
      <c r="B156" s="171" t="s">
        <v>536</v>
      </c>
      <c r="C156" s="173"/>
      <c r="D156" s="191"/>
      <c r="E156" s="185"/>
      <c r="F156" s="185">
        <f t="shared" si="20"/>
        <v>0</v>
      </c>
      <c r="G156" s="185"/>
      <c r="H156" s="185"/>
      <c r="I156" s="185">
        <f t="shared" si="19"/>
        <v>0</v>
      </c>
    </row>
    <row r="157" spans="2:9" ht="15">
      <c r="B157" s="171" t="s">
        <v>537</v>
      </c>
      <c r="C157" s="173"/>
      <c r="D157" s="191"/>
      <c r="E157" s="185"/>
      <c r="F157" s="185">
        <f t="shared" si="20"/>
        <v>0</v>
      </c>
      <c r="G157" s="185"/>
      <c r="H157" s="185"/>
      <c r="I157" s="185">
        <f t="shared" si="19"/>
        <v>0</v>
      </c>
    </row>
    <row r="158" spans="2:9" ht="15">
      <c r="B158" s="171" t="s">
        <v>538</v>
      </c>
      <c r="C158" s="173"/>
      <c r="D158" s="191"/>
      <c r="E158" s="185"/>
      <c r="F158" s="185">
        <f t="shared" si="20"/>
        <v>0</v>
      </c>
      <c r="G158" s="185"/>
      <c r="H158" s="185"/>
      <c r="I158" s="185">
        <f t="shared" si="19"/>
        <v>0</v>
      </c>
    </row>
    <row r="159" spans="2:9" ht="15">
      <c r="B159" s="171"/>
      <c r="C159" s="172"/>
      <c r="D159" s="191"/>
      <c r="E159" s="185"/>
      <c r="F159" s="185"/>
      <c r="G159" s="185"/>
      <c r="H159" s="185"/>
      <c r="I159" s="185"/>
    </row>
    <row r="160" spans="2:9" ht="15">
      <c r="B160" s="178" t="s">
        <v>540</v>
      </c>
      <c r="C160" s="179"/>
      <c r="D160" s="201">
        <f aca="true" t="shared" si="21" ref="D160:I160">D10+D85</f>
        <v>19961128</v>
      </c>
      <c r="E160" s="201">
        <f t="shared" si="21"/>
        <v>141711.69000000003</v>
      </c>
      <c r="F160" s="201">
        <f t="shared" si="21"/>
        <v>20102839.689999998</v>
      </c>
      <c r="G160" s="201">
        <f t="shared" si="21"/>
        <v>10552786.08</v>
      </c>
      <c r="H160" s="201">
        <f t="shared" si="21"/>
        <v>10552786.08</v>
      </c>
      <c r="I160" s="201">
        <f t="shared" si="21"/>
        <v>9550053.61</v>
      </c>
    </row>
    <row r="161" spans="2:9" ht="15" thickBot="1">
      <c r="B161" s="180"/>
      <c r="C161" s="181"/>
      <c r="D161" s="204"/>
      <c r="E161" s="197"/>
      <c r="F161" s="197"/>
      <c r="G161" s="197"/>
      <c r="H161" s="197"/>
      <c r="I161" s="197"/>
    </row>
    <row r="168" spans="3:7" ht="15">
      <c r="C168" s="182"/>
      <c r="D168" s="183"/>
      <c r="E168" s="183"/>
      <c r="F168" s="182"/>
      <c r="G168" s="183"/>
    </row>
    <row r="169" spans="2:7" s="30" customFormat="1" ht="17.25">
      <c r="B169" s="315" t="s">
        <v>283</v>
      </c>
      <c r="C169" s="315"/>
      <c r="E169" s="209" t="s">
        <v>283</v>
      </c>
      <c r="F169" s="210"/>
      <c r="G169" s="211"/>
    </row>
    <row r="170" spans="2:7" s="30" customFormat="1" ht="15.75" customHeight="1">
      <c r="B170" s="314" t="s">
        <v>389</v>
      </c>
      <c r="C170" s="314"/>
      <c r="E170" s="211"/>
      <c r="F170" s="210" t="s">
        <v>124</v>
      </c>
      <c r="G170" s="211"/>
    </row>
    <row r="171" spans="2:7" s="30" customFormat="1" ht="17.25">
      <c r="B171" s="315" t="s">
        <v>388</v>
      </c>
      <c r="C171" s="315"/>
      <c r="E171" s="211"/>
      <c r="F171" s="210" t="s">
        <v>125</v>
      </c>
      <c r="G171" s="211"/>
    </row>
    <row r="172" s="30" customFormat="1" ht="17.25"/>
    <row r="173" s="30" customFormat="1" ht="17.25"/>
  </sheetData>
  <sheetProtection/>
  <mergeCells count="15">
    <mergeCell ref="B2:I2"/>
    <mergeCell ref="B3:I3"/>
    <mergeCell ref="B4:I4"/>
    <mergeCell ref="B5:I5"/>
    <mergeCell ref="B6:I6"/>
    <mergeCell ref="B7:C9"/>
    <mergeCell ref="D7:H8"/>
    <mergeCell ref="I7:I9"/>
    <mergeCell ref="B171:C171"/>
    <mergeCell ref="B39:C39"/>
    <mergeCell ref="B49:C49"/>
    <mergeCell ref="B63:C63"/>
    <mergeCell ref="B114:C114"/>
    <mergeCell ref="B169:C169"/>
    <mergeCell ref="B170:C170"/>
  </mergeCells>
  <printOptions horizontalCentered="1"/>
  <pageMargins left="0.4724409448818898" right="0.3937007874015748" top="0.5905511811023623" bottom="0.5905511811023623" header="0.31496062992125984" footer="0.31496062992125984"/>
  <pageSetup fitToHeight="3" fitToWidth="1" horizontalDpi="600" verticalDpi="600" orientation="portrait" scale="49" r:id="rId1"/>
  <rowBreaks count="1" manualBreakCount="1">
    <brk id="8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4.421875" style="26" customWidth="1"/>
    <col min="2" max="2" width="53.140625" style="26" customWidth="1"/>
    <col min="3" max="3" width="18.28125" style="26" customWidth="1"/>
    <col min="4" max="4" width="19.00390625" style="26" customWidth="1"/>
    <col min="5" max="5" width="18.28125" style="26" customWidth="1"/>
    <col min="6" max="6" width="17.57421875" style="26" customWidth="1"/>
    <col min="7" max="7" width="17.28125" style="26" customWidth="1"/>
    <col min="8" max="9" width="16.7109375" style="26" customWidth="1"/>
    <col min="10" max="16384" width="11.00390625" style="26" customWidth="1"/>
  </cols>
  <sheetData>
    <row r="1" ht="15" thickBot="1"/>
    <row r="2" spans="2:8" s="30" customFormat="1" ht="17.25">
      <c r="B2" s="335" t="s">
        <v>326</v>
      </c>
      <c r="C2" s="336"/>
      <c r="D2" s="336"/>
      <c r="E2" s="336"/>
      <c r="F2" s="336"/>
      <c r="G2" s="336"/>
      <c r="H2" s="337"/>
    </row>
    <row r="3" spans="2:8" s="30" customFormat="1" ht="17.25">
      <c r="B3" s="280" t="s">
        <v>459</v>
      </c>
      <c r="C3" s="281"/>
      <c r="D3" s="281"/>
      <c r="E3" s="281"/>
      <c r="F3" s="281"/>
      <c r="G3" s="281"/>
      <c r="H3" s="282"/>
    </row>
    <row r="4" spans="2:8" s="30" customFormat="1" ht="17.25">
      <c r="B4" s="280" t="s">
        <v>544</v>
      </c>
      <c r="C4" s="281"/>
      <c r="D4" s="281"/>
      <c r="E4" s="281"/>
      <c r="F4" s="281"/>
      <c r="G4" s="281"/>
      <c r="H4" s="282"/>
    </row>
    <row r="5" spans="2:8" s="30" customFormat="1" ht="17.25">
      <c r="B5" s="280" t="s">
        <v>281</v>
      </c>
      <c r="C5" s="281"/>
      <c r="D5" s="281"/>
      <c r="E5" s="281"/>
      <c r="F5" s="281"/>
      <c r="G5" s="281"/>
      <c r="H5" s="282"/>
    </row>
    <row r="6" spans="2:8" s="30" customFormat="1" ht="18" thickBot="1">
      <c r="B6" s="283" t="s">
        <v>1</v>
      </c>
      <c r="C6" s="284"/>
      <c r="D6" s="284"/>
      <c r="E6" s="284"/>
      <c r="F6" s="284"/>
      <c r="G6" s="284"/>
      <c r="H6" s="285"/>
    </row>
    <row r="7" spans="2:8" ht="15.75" thickBot="1">
      <c r="B7" s="309" t="s">
        <v>2</v>
      </c>
      <c r="C7" s="338" t="s">
        <v>461</v>
      </c>
      <c r="D7" s="339"/>
      <c r="E7" s="339"/>
      <c r="F7" s="339"/>
      <c r="G7" s="340"/>
      <c r="H7" s="309" t="s">
        <v>462</v>
      </c>
    </row>
    <row r="8" spans="2:8" ht="31.5" thickBot="1">
      <c r="B8" s="310"/>
      <c r="C8" s="77" t="s">
        <v>288</v>
      </c>
      <c r="D8" s="77" t="s">
        <v>394</v>
      </c>
      <c r="E8" s="77" t="s">
        <v>395</v>
      </c>
      <c r="F8" s="77" t="s">
        <v>286</v>
      </c>
      <c r="G8" s="77" t="s">
        <v>304</v>
      </c>
      <c r="H8" s="310"/>
    </row>
    <row r="9" spans="2:8" ht="15">
      <c r="B9" s="238" t="s">
        <v>545</v>
      </c>
      <c r="C9" s="239">
        <f aca="true" t="shared" si="0" ref="C9:H9">SUM(C10:C17)</f>
        <v>19961128</v>
      </c>
      <c r="D9" s="239">
        <f t="shared" si="0"/>
        <v>141711.69000000003</v>
      </c>
      <c r="E9" s="239">
        <f t="shared" si="0"/>
        <v>20102839.69</v>
      </c>
      <c r="F9" s="239">
        <f t="shared" si="0"/>
        <v>10552786.08</v>
      </c>
      <c r="G9" s="239">
        <f t="shared" si="0"/>
        <v>10552786.08</v>
      </c>
      <c r="H9" s="239">
        <f t="shared" si="0"/>
        <v>9550053.610000001</v>
      </c>
    </row>
    <row r="10" spans="2:8" ht="22.5" customHeight="1">
      <c r="B10" s="233" t="s">
        <v>546</v>
      </c>
      <c r="C10" s="215">
        <f>PRESUP!H3</f>
        <v>19961128</v>
      </c>
      <c r="D10" s="215">
        <f>'F6a_EAEPED_COG'!E10</f>
        <v>141711.69000000003</v>
      </c>
      <c r="E10" s="215">
        <f>C10+D10</f>
        <v>20102839.69</v>
      </c>
      <c r="F10" s="215">
        <f>'F6a_EAEPED_COG'!G10</f>
        <v>10552786.08</v>
      </c>
      <c r="G10" s="215">
        <f>'F6a_EAEPED_COG'!H10</f>
        <v>10552786.08</v>
      </c>
      <c r="H10" s="185">
        <f>E10-F10</f>
        <v>9550053.610000001</v>
      </c>
    </row>
    <row r="11" spans="2:8" ht="15">
      <c r="B11" s="233"/>
      <c r="C11" s="214"/>
      <c r="D11" s="214"/>
      <c r="E11" s="214"/>
      <c r="F11" s="214"/>
      <c r="G11" s="214"/>
      <c r="H11" s="185">
        <f aca="true" t="shared" si="1" ref="H11:H17">E11-F11</f>
        <v>0</v>
      </c>
    </row>
    <row r="12" spans="2:8" ht="15">
      <c r="B12" s="233"/>
      <c r="C12" s="214"/>
      <c r="D12" s="214"/>
      <c r="E12" s="214"/>
      <c r="F12" s="214"/>
      <c r="G12" s="214"/>
      <c r="H12" s="185">
        <f t="shared" si="1"/>
        <v>0</v>
      </c>
    </row>
    <row r="13" spans="2:8" ht="15">
      <c r="B13" s="233"/>
      <c r="C13" s="214"/>
      <c r="D13" s="214"/>
      <c r="E13" s="214"/>
      <c r="F13" s="214"/>
      <c r="G13" s="214"/>
      <c r="H13" s="185">
        <f t="shared" si="1"/>
        <v>0</v>
      </c>
    </row>
    <row r="14" spans="2:8" ht="15">
      <c r="B14" s="233"/>
      <c r="C14" s="214"/>
      <c r="D14" s="214"/>
      <c r="E14" s="214"/>
      <c r="F14" s="214"/>
      <c r="G14" s="214"/>
      <c r="H14" s="185">
        <f t="shared" si="1"/>
        <v>0</v>
      </c>
    </row>
    <row r="15" spans="2:8" ht="15">
      <c r="B15" s="233"/>
      <c r="C15" s="214"/>
      <c r="D15" s="214"/>
      <c r="E15" s="214"/>
      <c r="F15" s="214"/>
      <c r="G15" s="214"/>
      <c r="H15" s="185">
        <f t="shared" si="1"/>
        <v>0</v>
      </c>
    </row>
    <row r="16" spans="2:8" ht="15">
      <c r="B16" s="233"/>
      <c r="C16" s="214"/>
      <c r="D16" s="214"/>
      <c r="E16" s="214"/>
      <c r="F16" s="214"/>
      <c r="G16" s="214"/>
      <c r="H16" s="185">
        <f t="shared" si="1"/>
        <v>0</v>
      </c>
    </row>
    <row r="17" spans="2:8" ht="15">
      <c r="B17" s="233"/>
      <c r="C17" s="214"/>
      <c r="D17" s="214"/>
      <c r="E17" s="214"/>
      <c r="F17" s="214"/>
      <c r="G17" s="214"/>
      <c r="H17" s="185">
        <f t="shared" si="1"/>
        <v>0</v>
      </c>
    </row>
    <row r="18" spans="2:8" ht="15">
      <c r="B18" s="234"/>
      <c r="C18" s="214"/>
      <c r="D18" s="214"/>
      <c r="E18" s="214"/>
      <c r="F18" s="214"/>
      <c r="G18" s="214"/>
      <c r="H18" s="214"/>
    </row>
    <row r="19" spans="2:8" ht="15">
      <c r="B19" s="235" t="s">
        <v>547</v>
      </c>
      <c r="C19" s="212">
        <f aca="true" t="shared" si="2" ref="C19:H19">SUM(C20:C27)</f>
        <v>0</v>
      </c>
      <c r="D19" s="212">
        <f t="shared" si="2"/>
        <v>0</v>
      </c>
      <c r="E19" s="212">
        <f t="shared" si="2"/>
        <v>0</v>
      </c>
      <c r="F19" s="212">
        <f t="shared" si="2"/>
        <v>0</v>
      </c>
      <c r="G19" s="212">
        <f t="shared" si="2"/>
        <v>0</v>
      </c>
      <c r="H19" s="212">
        <f t="shared" si="2"/>
        <v>0</v>
      </c>
    </row>
    <row r="20" spans="2:8" ht="24" customHeight="1">
      <c r="B20" s="233" t="s">
        <v>546</v>
      </c>
      <c r="C20" s="215">
        <v>0</v>
      </c>
      <c r="D20" s="215">
        <v>0</v>
      </c>
      <c r="E20" s="215">
        <f>C20+D20</f>
        <v>0</v>
      </c>
      <c r="F20" s="215">
        <v>0</v>
      </c>
      <c r="G20" s="215">
        <v>0</v>
      </c>
      <c r="H20" s="185">
        <f>E20-F20</f>
        <v>0</v>
      </c>
    </row>
    <row r="21" spans="2:8" ht="15">
      <c r="B21" s="233"/>
      <c r="C21" s="215"/>
      <c r="D21" s="215"/>
      <c r="E21" s="215"/>
      <c r="F21" s="215"/>
      <c r="G21" s="215"/>
      <c r="H21" s="185">
        <f aca="true" t="shared" si="3" ref="H21:H28">E21-F21</f>
        <v>0</v>
      </c>
    </row>
    <row r="22" spans="2:8" ht="15">
      <c r="B22" s="233"/>
      <c r="C22" s="215"/>
      <c r="D22" s="215"/>
      <c r="E22" s="215"/>
      <c r="F22" s="215"/>
      <c r="G22" s="215"/>
      <c r="H22" s="185">
        <f t="shared" si="3"/>
        <v>0</v>
      </c>
    </row>
    <row r="23" spans="2:8" ht="15">
      <c r="B23" s="233"/>
      <c r="C23" s="215"/>
      <c r="D23" s="215"/>
      <c r="E23" s="215"/>
      <c r="F23" s="215"/>
      <c r="G23" s="215"/>
      <c r="H23" s="185">
        <f t="shared" si="3"/>
        <v>0</v>
      </c>
    </row>
    <row r="24" spans="2:8" ht="15">
      <c r="B24" s="233"/>
      <c r="C24" s="214"/>
      <c r="D24" s="214"/>
      <c r="E24" s="214"/>
      <c r="F24" s="214"/>
      <c r="G24" s="214"/>
      <c r="H24" s="185">
        <f t="shared" si="3"/>
        <v>0</v>
      </c>
    </row>
    <row r="25" spans="2:8" ht="15">
      <c r="B25" s="233"/>
      <c r="C25" s="214"/>
      <c r="D25" s="214"/>
      <c r="E25" s="214"/>
      <c r="F25" s="214"/>
      <c r="G25" s="214"/>
      <c r="H25" s="185">
        <f t="shared" si="3"/>
        <v>0</v>
      </c>
    </row>
    <row r="26" spans="2:8" ht="15">
      <c r="B26" s="233"/>
      <c r="C26" s="214"/>
      <c r="D26" s="214"/>
      <c r="E26" s="214"/>
      <c r="F26" s="214"/>
      <c r="G26" s="214"/>
      <c r="H26" s="185">
        <f t="shared" si="3"/>
        <v>0</v>
      </c>
    </row>
    <row r="27" spans="2:8" ht="15">
      <c r="B27" s="233"/>
      <c r="C27" s="214"/>
      <c r="D27" s="214"/>
      <c r="E27" s="214"/>
      <c r="F27" s="214"/>
      <c r="G27" s="214"/>
      <c r="H27" s="185">
        <f t="shared" si="3"/>
        <v>0</v>
      </c>
    </row>
    <row r="28" spans="2:8" ht="15">
      <c r="B28" s="234"/>
      <c r="C28" s="214"/>
      <c r="D28" s="214"/>
      <c r="E28" s="214"/>
      <c r="F28" s="214"/>
      <c r="G28" s="214"/>
      <c r="H28" s="185">
        <f t="shared" si="3"/>
        <v>0</v>
      </c>
    </row>
    <row r="29" spans="2:8" ht="15">
      <c r="B29" s="232" t="s">
        <v>540</v>
      </c>
      <c r="C29" s="213">
        <f aca="true" t="shared" si="4" ref="C29:H29">C9+C19</f>
        <v>19961128</v>
      </c>
      <c r="D29" s="213">
        <f t="shared" si="4"/>
        <v>141711.69000000003</v>
      </c>
      <c r="E29" s="213">
        <f t="shared" si="4"/>
        <v>20102839.69</v>
      </c>
      <c r="F29" s="213">
        <f t="shared" si="4"/>
        <v>10552786.08</v>
      </c>
      <c r="G29" s="213">
        <f t="shared" si="4"/>
        <v>10552786.08</v>
      </c>
      <c r="H29" s="213">
        <f t="shared" si="4"/>
        <v>9550053.610000001</v>
      </c>
    </row>
    <row r="30" spans="2:8" ht="15" thickBot="1">
      <c r="B30" s="236"/>
      <c r="C30" s="237"/>
      <c r="D30" s="237"/>
      <c r="E30" s="237"/>
      <c r="F30" s="237"/>
      <c r="G30" s="237"/>
      <c r="H30" s="237"/>
    </row>
    <row r="39" spans="2:7" s="30" customFormat="1" ht="17.25">
      <c r="B39" s="334" t="s">
        <v>601</v>
      </c>
      <c r="C39" s="334"/>
      <c r="E39" s="209" t="s">
        <v>600</v>
      </c>
      <c r="F39" s="210"/>
      <c r="G39" s="211"/>
    </row>
    <row r="40" spans="1:7" s="30" customFormat="1" ht="15.75" customHeight="1">
      <c r="A40" s="231" t="s">
        <v>389</v>
      </c>
      <c r="B40" s="229"/>
      <c r="C40" s="210"/>
      <c r="E40" s="211"/>
      <c r="F40" s="210" t="s">
        <v>124</v>
      </c>
      <c r="G40" s="211"/>
    </row>
    <row r="41" spans="1:7" s="30" customFormat="1" ht="17.25">
      <c r="A41" s="230" t="s">
        <v>388</v>
      </c>
      <c r="C41" s="229"/>
      <c r="E41" s="211"/>
      <c r="F41" s="210" t="s">
        <v>125</v>
      </c>
      <c r="G41" s="211"/>
    </row>
    <row r="42" s="30" customFormat="1" ht="17.25"/>
  </sheetData>
  <sheetProtection/>
  <mergeCells count="9">
    <mergeCell ref="B39:C39"/>
    <mergeCell ref="B2:H2"/>
    <mergeCell ref="B3:H3"/>
    <mergeCell ref="B4:H4"/>
    <mergeCell ref="B5:H5"/>
    <mergeCell ref="B6:H6"/>
    <mergeCell ref="B7:B8"/>
    <mergeCell ref="C7:G7"/>
    <mergeCell ref="H7:H8"/>
  </mergeCells>
  <printOptions horizontalCentered="1"/>
  <pageMargins left="0.4724409448818898" right="0.4724409448818898" top="0.5905511811023623" bottom="0.5905511811023623" header="0.5118110236220472" footer="0.5118110236220472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Giovanna Traconis</cp:lastModifiedBy>
  <cp:lastPrinted>2021-01-20T19:15:35Z</cp:lastPrinted>
  <dcterms:created xsi:type="dcterms:W3CDTF">2016-10-11T18:36:49Z</dcterms:created>
  <dcterms:modified xsi:type="dcterms:W3CDTF">2021-01-20T19:16:53Z</dcterms:modified>
  <cp:category/>
  <cp:version/>
  <cp:contentType/>
  <cp:contentStatus/>
</cp:coreProperties>
</file>